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1080" windowWidth="14730" windowHeight="6840"/>
  </bookViews>
  <sheets>
    <sheet name="SELECCIÓN PASANTES" sheetId="6" r:id="rId1"/>
    <sheet name="ENTREVISTAS" sheetId="7" r:id="rId2"/>
    <sheet name="Entrevista Ingles" sheetId="5" r:id="rId3"/>
    <sheet name="Datos Postulantes" sheetId="1" r:id="rId4"/>
  </sheets>
  <externalReferences>
    <externalReference r:id="rId5"/>
  </externalReferences>
  <definedNames>
    <definedName name="_xlnm._FilterDatabase" localSheetId="3" hidden="1">'Datos Postulantes'!$A$1:$S$55</definedName>
    <definedName name="_xlnm._FilterDatabase" localSheetId="2" hidden="1">'Entrevista Ingles'!$B$2:$I$22</definedName>
    <definedName name="_xlnm._FilterDatabase" localSheetId="1" hidden="1">ENTREVISTAS!$A$4:$E$5</definedName>
    <definedName name="_xlnm._FilterDatabase" localSheetId="0" hidden="1">'SELECCIÓN PASANTES'!$B$9:$AO$9</definedName>
  </definedNames>
  <calcPr calcId="145621"/>
</workbook>
</file>

<file path=xl/calcChain.xml><?xml version="1.0" encoding="utf-8"?>
<calcChain xmlns="http://schemas.openxmlformats.org/spreadsheetml/2006/main">
  <c r="AF11" i="6" l="1"/>
  <c r="AF15" i="6"/>
  <c r="AF19" i="6"/>
  <c r="AF12" i="6"/>
  <c r="AF14" i="6"/>
  <c r="AF20" i="6"/>
  <c r="AF17" i="6"/>
  <c r="AF18" i="6"/>
  <c r="AF13" i="6"/>
  <c r="AF16" i="6"/>
  <c r="AF10" i="6"/>
  <c r="AD11" i="6" l="1"/>
  <c r="AD15" i="6"/>
  <c r="AD19" i="6"/>
  <c r="AD12" i="6"/>
  <c r="AD14" i="6"/>
  <c r="AD20" i="6"/>
  <c r="AD17" i="6"/>
  <c r="AD18" i="6"/>
  <c r="AD13" i="6"/>
  <c r="AD16" i="6"/>
  <c r="AD10" i="6"/>
  <c r="AR18" i="6" l="1"/>
  <c r="AR20" i="6"/>
  <c r="AR14" i="6"/>
  <c r="AQ18" i="6"/>
  <c r="AQ20" i="6"/>
  <c r="AQ14" i="6"/>
  <c r="AT14" i="6" s="1"/>
  <c r="K14" i="6" s="1"/>
  <c r="AT11" i="6"/>
  <c r="K11" i="6" s="1"/>
  <c r="AT15" i="6"/>
  <c r="K15" i="6" s="1"/>
  <c r="AT19" i="6"/>
  <c r="K19" i="6" s="1"/>
  <c r="AT12" i="6"/>
  <c r="K12" i="6" s="1"/>
  <c r="AT17" i="6"/>
  <c r="K17" i="6" s="1"/>
  <c r="AT13" i="6"/>
  <c r="K13" i="6" s="1"/>
  <c r="AT16" i="6"/>
  <c r="K16" i="6" s="1"/>
  <c r="AT10" i="6"/>
  <c r="K10" i="6" s="1"/>
  <c r="AT20" i="6" l="1"/>
  <c r="K20" i="6" s="1"/>
  <c r="AT18" i="6"/>
  <c r="K18" i="6" s="1"/>
  <c r="M18" i="6" l="1"/>
  <c r="M14" i="6"/>
  <c r="M20" i="6"/>
  <c r="I18" i="6"/>
  <c r="I14" i="6"/>
  <c r="I20" i="6"/>
  <c r="I11" i="6"/>
  <c r="M19" i="6" l="1"/>
  <c r="M15" i="6"/>
  <c r="M13" i="6"/>
  <c r="M16" i="6"/>
  <c r="M17" i="6"/>
  <c r="I19" i="6"/>
  <c r="I15" i="6"/>
  <c r="I13" i="6"/>
  <c r="I16" i="6"/>
  <c r="I17" i="6"/>
  <c r="I12" i="6" l="1"/>
  <c r="I10" i="6"/>
  <c r="M12" i="6" l="1"/>
  <c r="M11" i="6"/>
  <c r="M10" i="6"/>
  <c r="I9" i="6"/>
  <c r="AA10" i="6" l="1"/>
  <c r="AA11" i="6"/>
  <c r="AB11" i="6" s="1"/>
  <c r="AA15" i="6"/>
  <c r="AB15" i="6" s="1"/>
  <c r="AA19" i="6"/>
  <c r="AB19" i="6" s="1"/>
  <c r="AA12" i="6"/>
  <c r="AB12" i="6" s="1"/>
  <c r="AA14" i="6"/>
  <c r="AB14" i="6" s="1"/>
  <c r="AA20" i="6"/>
  <c r="AB20" i="6" s="1"/>
  <c r="AA17" i="6"/>
  <c r="AB17" i="6" s="1"/>
  <c r="AA18" i="6"/>
  <c r="AB18" i="6" s="1"/>
  <c r="AA13" i="6"/>
  <c r="AB13" i="6" s="1"/>
  <c r="AA16" i="6"/>
  <c r="AB16" i="6" s="1"/>
  <c r="X11" i="6"/>
  <c r="Y11" i="6" s="1"/>
  <c r="X15" i="6"/>
  <c r="Y15" i="6" s="1"/>
  <c r="X19" i="6"/>
  <c r="Y19" i="6" s="1"/>
  <c r="X12" i="6"/>
  <c r="Y12" i="6" s="1"/>
  <c r="X14" i="6"/>
  <c r="Y14" i="6" s="1"/>
  <c r="X20" i="6"/>
  <c r="Y20" i="6" s="1"/>
  <c r="X17" i="6"/>
  <c r="Y17" i="6" s="1"/>
  <c r="X18" i="6"/>
  <c r="Y18" i="6" s="1"/>
  <c r="X13" i="6"/>
  <c r="Y13" i="6" s="1"/>
  <c r="X16" i="6"/>
  <c r="Y16" i="6" s="1"/>
  <c r="H11" i="6"/>
  <c r="H15" i="6"/>
  <c r="H19" i="6"/>
  <c r="H12" i="6"/>
  <c r="H14" i="6"/>
  <c r="H20" i="6"/>
  <c r="H17" i="6"/>
  <c r="H18" i="6"/>
  <c r="H13" i="6"/>
  <c r="H16" i="6"/>
  <c r="J11" i="6"/>
  <c r="J15" i="6"/>
  <c r="J19" i="6"/>
  <c r="J12" i="6"/>
  <c r="J14" i="6"/>
  <c r="J20" i="6"/>
  <c r="J17" i="6"/>
  <c r="J18" i="6"/>
  <c r="J13" i="6"/>
  <c r="J16" i="6"/>
  <c r="L11" i="6"/>
  <c r="L15" i="6"/>
  <c r="L19" i="6"/>
  <c r="L12" i="6"/>
  <c r="L14" i="6"/>
  <c r="L20" i="6"/>
  <c r="L17" i="6"/>
  <c r="L18" i="6"/>
  <c r="L13" i="6"/>
  <c r="L16" i="6"/>
  <c r="N11" i="6"/>
  <c r="N15" i="6"/>
  <c r="N19" i="6"/>
  <c r="N12" i="6"/>
  <c r="N14" i="6"/>
  <c r="N20" i="6"/>
  <c r="N17" i="6"/>
  <c r="N18" i="6"/>
  <c r="N13" i="6"/>
  <c r="N16" i="6"/>
  <c r="P11" i="6"/>
  <c r="P15" i="6"/>
  <c r="P19" i="6"/>
  <c r="P12" i="6"/>
  <c r="P14" i="6"/>
  <c r="P20" i="6"/>
  <c r="P17" i="6"/>
  <c r="P18" i="6"/>
  <c r="P13" i="6"/>
  <c r="P16" i="6"/>
  <c r="R11" i="6"/>
  <c r="R15" i="6"/>
  <c r="R19" i="6"/>
  <c r="R12" i="6"/>
  <c r="R14" i="6"/>
  <c r="R20" i="6"/>
  <c r="R17" i="6"/>
  <c r="R18" i="6"/>
  <c r="R13" i="6"/>
  <c r="R16" i="6"/>
  <c r="T11" i="6"/>
  <c r="T15" i="6"/>
  <c r="T19" i="6"/>
  <c r="T12" i="6"/>
  <c r="T14" i="6"/>
  <c r="T20" i="6"/>
  <c r="T17" i="6"/>
  <c r="T18" i="6"/>
  <c r="T13" i="6"/>
  <c r="T16" i="6"/>
  <c r="V11" i="6"/>
  <c r="V15" i="6"/>
  <c r="V19" i="6"/>
  <c r="V12" i="6"/>
  <c r="V14" i="6"/>
  <c r="V20" i="6"/>
  <c r="V17" i="6"/>
  <c r="V18" i="6"/>
  <c r="V13" i="6"/>
  <c r="V16" i="6"/>
  <c r="AH11" i="6"/>
  <c r="AH15" i="6"/>
  <c r="AH19" i="6"/>
  <c r="AH12" i="6"/>
  <c r="AH14" i="6"/>
  <c r="AH20" i="6"/>
  <c r="AH17" i="6"/>
  <c r="AH18" i="6"/>
  <c r="AH13" i="6"/>
  <c r="AH16" i="6"/>
  <c r="AJ11" i="6"/>
  <c r="AJ15" i="6"/>
  <c r="AJ19" i="6"/>
  <c r="AJ12" i="6"/>
  <c r="AJ14" i="6"/>
  <c r="AJ20" i="6"/>
  <c r="AJ17" i="6"/>
  <c r="AJ18" i="6"/>
  <c r="AJ13" i="6"/>
  <c r="AJ16" i="6"/>
  <c r="AM11" i="6"/>
  <c r="AM15" i="6"/>
  <c r="AM19" i="6"/>
  <c r="AM12" i="6"/>
  <c r="AM14" i="6"/>
  <c r="AM20" i="6"/>
  <c r="AM17" i="6"/>
  <c r="AM18" i="6"/>
  <c r="AM13" i="6"/>
  <c r="AM16" i="6"/>
  <c r="AJ10" i="6"/>
  <c r="AH10" i="6"/>
  <c r="AK9" i="6"/>
  <c r="AM10" i="6"/>
  <c r="H10" i="6"/>
  <c r="J10" i="6"/>
  <c r="L10" i="6"/>
  <c r="N10" i="6"/>
  <c r="P10" i="6"/>
  <c r="R10" i="6"/>
  <c r="T10" i="6"/>
  <c r="V10" i="6"/>
  <c r="AL8" i="6"/>
  <c r="AI8" i="6"/>
  <c r="AG8" i="6"/>
  <c r="AE8" i="6"/>
  <c r="AC8" i="6"/>
  <c r="Z8" i="6"/>
  <c r="W8" i="6"/>
  <c r="U8" i="6"/>
  <c r="S8" i="6"/>
  <c r="Q8" i="6"/>
  <c r="O8" i="6"/>
  <c r="M8" i="6"/>
  <c r="K8" i="6"/>
  <c r="I8" i="6"/>
  <c r="G8" i="6"/>
  <c r="W1" i="6"/>
  <c r="AI9" i="6"/>
  <c r="AG9" i="6"/>
  <c r="AE9" i="6"/>
  <c r="AC9" i="6"/>
  <c r="Z9" i="6"/>
  <c r="W9" i="6"/>
  <c r="U9" i="6"/>
  <c r="S9" i="6"/>
  <c r="Q9" i="6"/>
  <c r="O9" i="6"/>
  <c r="M9" i="6"/>
  <c r="K9" i="6"/>
  <c r="G9" i="6"/>
  <c r="X10" i="6"/>
  <c r="Y10" i="6" s="1"/>
  <c r="AN14" i="6" l="1"/>
  <c r="AN16" i="6"/>
  <c r="AO15" i="6"/>
  <c r="AN19" i="6"/>
  <c r="AN17" i="6"/>
  <c r="AN15" i="6"/>
  <c r="AN13" i="6"/>
  <c r="AN11" i="6"/>
  <c r="AN20" i="6"/>
  <c r="AO16" i="6"/>
  <c r="AO20" i="6"/>
  <c r="AN12" i="6"/>
  <c r="AN18" i="6"/>
  <c r="AN10" i="6"/>
  <c r="AO13" i="6"/>
  <c r="AO14" i="6"/>
  <c r="AO11" i="6"/>
  <c r="AO17" i="6"/>
  <c r="AO19" i="6"/>
  <c r="AO18" i="6"/>
  <c r="AO12" i="6"/>
  <c r="AB10" i="6"/>
  <c r="AO10" i="6" s="1"/>
  <c r="AN8" i="6"/>
  <c r="L39" i="5"/>
  <c r="L38" i="5"/>
  <c r="G17" i="5"/>
  <c r="F17" i="5"/>
  <c r="E17" i="5"/>
  <c r="G16" i="5"/>
  <c r="F16" i="5"/>
  <c r="E16" i="5"/>
  <c r="G15" i="5"/>
  <c r="F15" i="5"/>
  <c r="E15" i="5"/>
  <c r="G14" i="5"/>
  <c r="F14" i="5"/>
  <c r="E14" i="5"/>
  <c r="G13" i="5"/>
  <c r="F13" i="5"/>
  <c r="E13" i="5"/>
  <c r="G12" i="5"/>
  <c r="F12" i="5"/>
  <c r="E12" i="5"/>
  <c r="G11" i="5"/>
  <c r="F11" i="5"/>
  <c r="E11" i="5"/>
  <c r="O30" i="5"/>
  <c r="M29" i="5"/>
  <c r="L29" i="5"/>
  <c r="M28" i="5"/>
  <c r="L28" i="5"/>
  <c r="G8" i="5"/>
  <c r="F8" i="5"/>
  <c r="E8" i="5"/>
  <c r="G7" i="5"/>
  <c r="F7" i="5"/>
  <c r="E7" i="5"/>
  <c r="G6" i="5"/>
  <c r="F6" i="5"/>
  <c r="E6" i="5"/>
  <c r="G5" i="5"/>
  <c r="F5" i="5"/>
  <c r="E5" i="5"/>
  <c r="G4" i="5"/>
  <c r="F4" i="5"/>
  <c r="E4" i="5"/>
  <c r="G3" i="5"/>
  <c r="F3" i="5"/>
  <c r="E3" i="5"/>
  <c r="N29" i="5" l="1"/>
  <c r="M30" i="5"/>
  <c r="L40" i="5"/>
  <c r="L30" i="5"/>
  <c r="N28" i="5"/>
  <c r="N30" i="5" l="1"/>
</calcChain>
</file>

<file path=xl/comments1.xml><?xml version="1.0" encoding="utf-8"?>
<comments xmlns="http://schemas.openxmlformats.org/spreadsheetml/2006/main">
  <authors>
    <author>Miury</author>
  </authors>
  <commentList>
    <comment ref="AQ2" authorId="0">
      <text>
        <r>
          <rPr>
            <b/>
            <sz val="9"/>
            <color indexed="81"/>
            <rFont val="Tahoma"/>
            <family val="2"/>
          </rPr>
          <t>En el caso de mecanica se promedio la nota de turno del primer y segundo semestre.</t>
        </r>
      </text>
    </comment>
    <comment ref="AS9" authorId="0">
      <text>
        <r>
          <rPr>
            <b/>
            <sz val="9"/>
            <color indexed="81"/>
            <rFont val="Tahoma"/>
            <family val="2"/>
          </rPr>
          <t>Para Mecánica: 
Esta nota fue puesta en varias asignaturas.</t>
        </r>
      </text>
    </comment>
  </commentList>
</comments>
</file>

<file path=xl/sharedStrings.xml><?xml version="1.0" encoding="utf-8"?>
<sst xmlns="http://schemas.openxmlformats.org/spreadsheetml/2006/main" count="906" uniqueCount="472">
  <si>
    <t>Marca temporal</t>
  </si>
  <si>
    <t>Fecha de postulación:</t>
  </si>
  <si>
    <t>Nombres:</t>
  </si>
  <si>
    <t>Apellidos:</t>
  </si>
  <si>
    <t>Rut</t>
  </si>
  <si>
    <t>Fecha de Nacimiento</t>
  </si>
  <si>
    <t>Edad:</t>
  </si>
  <si>
    <t>Curso Actual 2017:</t>
  </si>
  <si>
    <t>Correo Electrónico</t>
  </si>
  <si>
    <t>Ingresa Tu Numero de Teléfono Celular:</t>
  </si>
  <si>
    <t>Elige la pasantia a postular:</t>
  </si>
  <si>
    <t>¿Haz participado en alguna actividad extraescolar?</t>
  </si>
  <si>
    <t>Nombre y apellido</t>
  </si>
  <si>
    <t>Teléfono Celular:</t>
  </si>
  <si>
    <t>¿Haz participado en un "Summer Camp" o "Winter Camp"? - Este criterio no se utilizara para pasantía Argentina.</t>
  </si>
  <si>
    <t>Si  tu respuesta a la pregunta anterior es "SI", ingresa ¿donde (lugar) y cuando (fecha)?</t>
  </si>
  <si>
    <t>Si  tu respuesta a la pregunta anterior es "SI", ingresa ¿que tipo de actividad extraescolar y cuando (fecha)?</t>
  </si>
  <si>
    <t>Nombre Apoderado (Completo):</t>
  </si>
  <si>
    <t>Ingresa Numero de Teléfono Celular del Apoderado:</t>
  </si>
  <si>
    <t>Verónica del Pilar</t>
  </si>
  <si>
    <t xml:space="preserve">González Jiménez </t>
  </si>
  <si>
    <t>20.178.869-2</t>
  </si>
  <si>
    <t>3° Medio A - Mecánica</t>
  </si>
  <si>
    <t>verogonzalez9953@gmail.com</t>
  </si>
  <si>
    <t>9 89241325</t>
  </si>
  <si>
    <t>Estados Unidos</t>
  </si>
  <si>
    <t>Sí</t>
  </si>
  <si>
    <t>9 79545991</t>
  </si>
  <si>
    <t>Ovalle-2017</t>
  </si>
  <si>
    <t>Leonardo Andrés</t>
  </si>
  <si>
    <t>López Pérez</t>
  </si>
  <si>
    <t>20.659.770-4</t>
  </si>
  <si>
    <t>3° Medio A - Agrícola</t>
  </si>
  <si>
    <t>leonardo.lopez.p88@gmail.com</t>
  </si>
  <si>
    <t>Francia</t>
  </si>
  <si>
    <t>No</t>
  </si>
  <si>
    <t>María De Los Ángeles</t>
  </si>
  <si>
    <t xml:space="preserve">Millacaris Villalobos </t>
  </si>
  <si>
    <t>20.462.871-8</t>
  </si>
  <si>
    <t>mariamillacarisjackson@gmail.com</t>
  </si>
  <si>
    <t>+569 63720232</t>
  </si>
  <si>
    <t xml:space="preserve">Marianela Beatriz Villalobos Acuña </t>
  </si>
  <si>
    <t xml:space="preserve">+569 92302582 </t>
  </si>
  <si>
    <t>liceo tadeo perry barnes ovalle y pilmaiquén people help people</t>
  </si>
  <si>
    <t xml:space="preserve">liceo agrícola el huerton, los angeles por taller medio ambiental y artes plásticas En ISF maritas </t>
  </si>
  <si>
    <t>Alejandro Thomas Enrique</t>
  </si>
  <si>
    <t>Gonzalez Lincolao</t>
  </si>
  <si>
    <t>20.463.170-0</t>
  </si>
  <si>
    <t>alejandro.thomasgonzalez@gmail.com</t>
  </si>
  <si>
    <t>marcial gonzalez</t>
  </si>
  <si>
    <t>San Felipe 2016- pilmaiquen 2017</t>
  </si>
  <si>
    <t xml:space="preserve">folclor 2015-2016-2017, basquetbol 2015-2016-2017, tenis de mesa 2015-2017, centro de alumnos 2016-2017,voleibol 2016 </t>
  </si>
  <si>
    <t>Karyme Janice</t>
  </si>
  <si>
    <t>Vargas Guerrero</t>
  </si>
  <si>
    <t>20.463.577-3</t>
  </si>
  <si>
    <t>karymejanice.vargas@gmail.com</t>
  </si>
  <si>
    <t>Hortencia Guerrero</t>
  </si>
  <si>
    <t>San Felipe(2016).  Pilmaiquen(2017)</t>
  </si>
  <si>
    <t>Voleibol(2016-2017)  Folclor(2016-2017). Centro de alumnos(2017). Tenis de mesa(2017)</t>
  </si>
  <si>
    <t xml:space="preserve">Nataly scarlet </t>
  </si>
  <si>
    <t xml:space="preserve">Figueroa maira </t>
  </si>
  <si>
    <t>20330660-1</t>
  </si>
  <si>
    <t>3° Medio B - Agrícola</t>
  </si>
  <si>
    <t>Figueroa.maira17@gmail.com</t>
  </si>
  <si>
    <t>Argentina</t>
  </si>
  <si>
    <t xml:space="preserve">Natalia maira </t>
  </si>
  <si>
    <t>Alejandra Andrea</t>
  </si>
  <si>
    <t xml:space="preserve">Jara Mellado </t>
  </si>
  <si>
    <t>20372552-3</t>
  </si>
  <si>
    <t xml:space="preserve">Alejandra.jara.mellado@gmail.com </t>
  </si>
  <si>
    <t>Catalina Mellado</t>
  </si>
  <si>
    <t>+56958960575</t>
  </si>
  <si>
    <t>Grupo de medio ambiente, Abril</t>
  </si>
  <si>
    <t>Cristopher Octavio</t>
  </si>
  <si>
    <t>Farias Palominos</t>
  </si>
  <si>
    <t>20.179.416-1</t>
  </si>
  <si>
    <t>fxfer99@gmail.com</t>
  </si>
  <si>
    <t>9 54290518</t>
  </si>
  <si>
    <t>Jessica Palominos</t>
  </si>
  <si>
    <t>Liceo agricola del carmen de San Fernando en el año 2017</t>
  </si>
  <si>
    <t>en el equipo de debate 2017 del liceo agricola del carmen de San Fernando</t>
  </si>
  <si>
    <t>Agustín Nicolas</t>
  </si>
  <si>
    <t>Polanco Plaza</t>
  </si>
  <si>
    <t>20393108-5</t>
  </si>
  <si>
    <t>Agustinsopolancoplaza@gmail.com</t>
  </si>
  <si>
    <t>+56963045836</t>
  </si>
  <si>
    <t xml:space="preserve">Karina plaza </t>
  </si>
  <si>
    <t xml:space="preserve">Una maraton que hubo en el termino de cosecha en abril y tambien para el aniversario del colegio estuve en una actividad de lanzar tiros con una pelota de basketball </t>
  </si>
  <si>
    <t>Jonathan Fernando Andre</t>
  </si>
  <si>
    <t>Suazo Pavez</t>
  </si>
  <si>
    <t>20.462.732-0</t>
  </si>
  <si>
    <t>Suazo.laec.1b@gmail.com</t>
  </si>
  <si>
    <t>+56949792150</t>
  </si>
  <si>
    <t>Maria Teresa Pavez Rebolledo</t>
  </si>
  <si>
    <t>+56999144305</t>
  </si>
  <si>
    <t>Enero 2017 liceo agricola el carmen</t>
  </si>
  <si>
    <t>Milka Araceli</t>
  </si>
  <si>
    <t>Donoso Saavedra</t>
  </si>
  <si>
    <t>20.339.171-4</t>
  </si>
  <si>
    <t xml:space="preserve">Scarleth Antonia </t>
  </si>
  <si>
    <t xml:space="preserve">Ubilla Araya </t>
  </si>
  <si>
    <t>20660193-0</t>
  </si>
  <si>
    <t>Scarleth.ubilla.araya12@gmail.com</t>
  </si>
  <si>
    <t>Scarleth Ubilla</t>
  </si>
  <si>
    <t xml:space="preserve">Gira de estudio sernatur 28 de agosto 2017 </t>
  </si>
  <si>
    <t>Fernando Ivan</t>
  </si>
  <si>
    <t>Gonzalez Muñoz</t>
  </si>
  <si>
    <t>15.116.189-8</t>
  </si>
  <si>
    <t>gonzalez.fernan.12@gmail.com</t>
  </si>
  <si>
    <t>+56950243602</t>
  </si>
  <si>
    <t>Ernesto Gonzalez</t>
  </si>
  <si>
    <t>+56961197809</t>
  </si>
  <si>
    <t>En los términos de cosecha . aniversario del liceo .desfiles . olimpiadas que se hicieron en el liceo cristo obrero el 11 de octubre</t>
  </si>
  <si>
    <t xml:space="preserve">Sagredo Zúñiga </t>
  </si>
  <si>
    <t>20.474.312-6</t>
  </si>
  <si>
    <t>fernandasagredo3aagricola@gmail.com</t>
  </si>
  <si>
    <t>Luis Sagredo</t>
  </si>
  <si>
    <t>rodeo Duao (2015,2016,2017), olimpiadas agrícolas Granero (fútbol 2017),encuentro de artes Maristas (2016, 2017), club de huasos (2017),
CC.AA (2016), grupo folclórico (2015,2016), charla Inacap Rancagua (2017), Pasantia Duao (2016)</t>
  </si>
  <si>
    <t>Nicolas Guillermo</t>
  </si>
  <si>
    <t xml:space="preserve">Caceres Mena </t>
  </si>
  <si>
    <t>20.689.639-6</t>
  </si>
  <si>
    <t>Nicolas.Caceres.Mena2001@gmail.com</t>
  </si>
  <si>
    <t>+56987431610</t>
  </si>
  <si>
    <t xml:space="preserve">Elsa de las Mercedes Rojas Silva </t>
  </si>
  <si>
    <t>+56992628875</t>
  </si>
  <si>
    <t>La semana de él 18 lo cual este año comenzó el 15 si no me equivoco lo cual isimos el baile del caporal
Los aniversarios del liceo la fecha es entre septiembre y agosto 
Las cosechas de arándanos de cerezas lo cual aún estamos en cosecha</t>
  </si>
  <si>
    <t xml:space="preserve">Fernanda de Jesús </t>
  </si>
  <si>
    <t>Liceo tadeo perry barnes ovalle (2017), Liceo técnico profesional people help people pilmaiquen (2018)</t>
  </si>
  <si>
    <t>Braian Fidel</t>
  </si>
  <si>
    <t>Espinoza Figueroa</t>
  </si>
  <si>
    <t>20.144.398-9</t>
  </si>
  <si>
    <t>Braiane.figueroa@gmail.com</t>
  </si>
  <si>
    <t>+56983029929</t>
  </si>
  <si>
    <t>Maria Elena Figueroa Serrano</t>
  </si>
  <si>
    <t>+56990358498</t>
  </si>
  <si>
    <t xml:space="preserve">De los tres años que e estado e participado en todos los aniversarios del liceo que a sido eb agosto .
 </t>
  </si>
  <si>
    <t>Nicole Andrea</t>
  </si>
  <si>
    <t>Salazar Galaz</t>
  </si>
  <si>
    <t>20.464.037-8</t>
  </si>
  <si>
    <t xml:space="preserve">salazargalaznicole15@gmail.com </t>
  </si>
  <si>
    <t>9-84995616</t>
  </si>
  <si>
    <t>Isabel Galaz Farias</t>
  </si>
  <si>
    <t>9-93762214</t>
  </si>
  <si>
    <t xml:space="preserve">Participaba El Grupo Folclórico Del Liceo y Taller Medio Ambiente </t>
  </si>
  <si>
    <t xml:space="preserve">Jose Ignacio </t>
  </si>
  <si>
    <t xml:space="preserve">Donoso Maldonado </t>
  </si>
  <si>
    <t xml:space="preserve">20.463.799- 7 </t>
  </si>
  <si>
    <t xml:space="preserve">Donosoj670@gmail.com </t>
  </si>
  <si>
    <t>9 90257879</t>
  </si>
  <si>
    <t xml:space="preserve">Ana maria maldonado moreno </t>
  </si>
  <si>
    <t>9 77163795</t>
  </si>
  <si>
    <t xml:space="preserve">El las competencias folklóricas de duao en Abril  , en los aniversarios en agosto </t>
  </si>
  <si>
    <t>Ninoska catalina</t>
  </si>
  <si>
    <t>Sánchez orellana</t>
  </si>
  <si>
    <t>20.602.975-7</t>
  </si>
  <si>
    <t>Ninoska.c.orellana.s@gmail.com</t>
  </si>
  <si>
    <t>Jacquelina orellana</t>
  </si>
  <si>
    <t xml:space="preserve">Ir a los angeles a las olimpiadas matemáticas </t>
  </si>
  <si>
    <t>emilia cristina</t>
  </si>
  <si>
    <t>lezana villar</t>
  </si>
  <si>
    <t>Emilia.Lezana.V@gmail.com</t>
  </si>
  <si>
    <t>joanna villar</t>
  </si>
  <si>
    <t>Marcos Leandro</t>
  </si>
  <si>
    <t>Ibarra Cornejo</t>
  </si>
  <si>
    <t>20.463.020-8</t>
  </si>
  <si>
    <t>Marcosleandro322@gmail.com</t>
  </si>
  <si>
    <t>+56984865427</t>
  </si>
  <si>
    <t>Maria Cornejo</t>
  </si>
  <si>
    <t>+56988605870</t>
  </si>
  <si>
    <t xml:space="preserve">Kaishna Alexandra </t>
  </si>
  <si>
    <t>Silva Aburto</t>
  </si>
  <si>
    <t>20.532.606-5</t>
  </si>
  <si>
    <t>Kaishnasilva009@gmail.com</t>
  </si>
  <si>
    <t>Carolina Andrea Aburto Aburto</t>
  </si>
  <si>
    <t>+56977858708</t>
  </si>
  <si>
    <t>Folklore abril 2017</t>
  </si>
  <si>
    <t>+56973379657</t>
  </si>
  <si>
    <t>María Pérez</t>
  </si>
  <si>
    <t>+56989115521</t>
  </si>
  <si>
    <t>Olimpiadas de matematica 2016 y 2017
Encuentro de arte Convidarte 2016 y 2017</t>
  </si>
  <si>
    <t>Branco Bastian</t>
  </si>
  <si>
    <t>Becerra Boudon</t>
  </si>
  <si>
    <t>20.220.015-k</t>
  </si>
  <si>
    <t>3° Medio B - Mecánica</t>
  </si>
  <si>
    <t>brancobastianbecerra@gmail.com</t>
  </si>
  <si>
    <t>Maria Boudon Montes</t>
  </si>
  <si>
    <t>+56969092128</t>
  </si>
  <si>
    <t>Summer camp San Felipe 2016</t>
  </si>
  <si>
    <t xml:space="preserve">Básquetbol, debate, </t>
  </si>
  <si>
    <t xml:space="preserve">Lissette carolina </t>
  </si>
  <si>
    <t>Cadiz vergara</t>
  </si>
  <si>
    <t xml:space="preserve">20.463.484-k </t>
  </si>
  <si>
    <t>Lissette.cadiz.25@gmail.com</t>
  </si>
  <si>
    <t xml:space="preserve">Carol vergara </t>
  </si>
  <si>
    <t>San fernando 2017</t>
  </si>
  <si>
    <t>Debate 2016-2017</t>
  </si>
  <si>
    <t>Milka.d.saavedra@gmail.com</t>
  </si>
  <si>
    <t>+56982044104</t>
  </si>
  <si>
    <t>Maria Saavedra</t>
  </si>
  <si>
    <t>+56977175028</t>
  </si>
  <si>
    <t>Liceo Agricola El Carmen San Fernando (3 al 17 de Enero 2017)</t>
  </si>
  <si>
    <t xml:space="preserve">Olimpiadas Agricolas(2015-2016-2017) 
Voleibol(2015-2016-2017)
Basquetbol (2016-2017)
Debate (2016-2017)
Artes Musicales (2015-2016)
Centro de Alumnos (2018)
</t>
  </si>
  <si>
    <t xml:space="preserve">Caroline Alejandra </t>
  </si>
  <si>
    <t xml:space="preserve">Salazar sandoval </t>
  </si>
  <si>
    <t>20463251-0</t>
  </si>
  <si>
    <t>Carolinesalazar1820@gmail.com</t>
  </si>
  <si>
    <t>Carolina sandoval</t>
  </si>
  <si>
    <t>Pablo salatiel</t>
  </si>
  <si>
    <t>Fres morales</t>
  </si>
  <si>
    <t>20.326.839-4</t>
  </si>
  <si>
    <t>P.fresmorales@gmail.com</t>
  </si>
  <si>
    <t xml:space="preserve">Hector fres </t>
  </si>
  <si>
    <t xml:space="preserve">Si 2015 debate y participación integral a la comunidad Liceana  haciendo humor en la despedida de los cuartos medios </t>
  </si>
  <si>
    <t>Aracelly Margarita</t>
  </si>
  <si>
    <t>Gutiérrez Canales</t>
  </si>
  <si>
    <t xml:space="preserve">20.137.801-k </t>
  </si>
  <si>
    <t>aracellygutierrez97@gmail.com</t>
  </si>
  <si>
    <t>Yessenia Canales</t>
  </si>
  <si>
    <t>Javiera</t>
  </si>
  <si>
    <t>Berrios</t>
  </si>
  <si>
    <t>javieraaleberriosmarin74@gmail.com</t>
  </si>
  <si>
    <t>Georgina Torres Alvear</t>
  </si>
  <si>
    <t>Daniel Raúl</t>
  </si>
  <si>
    <t xml:space="preserve">Delgado Riveros </t>
  </si>
  <si>
    <t>19865316-0</t>
  </si>
  <si>
    <t>Danieldelgado406@gmail.com</t>
  </si>
  <si>
    <t xml:space="preserve">Maria Riveros </t>
  </si>
  <si>
    <t>Karla De Las Mercedes</t>
  </si>
  <si>
    <t>Muñoz Benitez</t>
  </si>
  <si>
    <t>20.393.094-1</t>
  </si>
  <si>
    <t>3° Medio C - Agrícola</t>
  </si>
  <si>
    <t>Munozbenitezkarla@gmail.com</t>
  </si>
  <si>
    <t>Cecilia Benitez Madariaga</t>
  </si>
  <si>
    <t>Ovalle, Enero 2017</t>
  </si>
  <si>
    <t>Krishna Jennifer</t>
  </si>
  <si>
    <t>Ramirez Lira</t>
  </si>
  <si>
    <t>20.179.565-6</t>
  </si>
  <si>
    <t>9-30386709</t>
  </si>
  <si>
    <t>Berta Lira</t>
  </si>
  <si>
    <t>9-33326168</t>
  </si>
  <si>
    <t>Carlos Antonio</t>
  </si>
  <si>
    <t>Donoso Mena</t>
  </si>
  <si>
    <t>20.463.551-k</t>
  </si>
  <si>
    <t xml:space="preserve">Salazargalaznicole15@gmail.com </t>
  </si>
  <si>
    <t>Paula Mena</t>
  </si>
  <si>
    <t>9-53026798</t>
  </si>
  <si>
    <t>Maratón 2 veces por el Liceo
Grupo Folclórico actualmente 
Olimpiadas</t>
  </si>
  <si>
    <t>Jacqueline Jiménez</t>
  </si>
  <si>
    <t>Olimpiadas agricolas- 2015-2016-2017</t>
  </si>
  <si>
    <t>Joksan Matias</t>
  </si>
  <si>
    <t>Parra Becerra</t>
  </si>
  <si>
    <t>Joksanparra13@gmail.com</t>
  </si>
  <si>
    <t>Joksan Parra</t>
  </si>
  <si>
    <t xml:space="preserve">Aniversario </t>
  </si>
  <si>
    <t>Ismael Eduardo</t>
  </si>
  <si>
    <t>Duarte Ortiz</t>
  </si>
  <si>
    <t>19925588-6</t>
  </si>
  <si>
    <t>matrixismael98@gmail.com</t>
  </si>
  <si>
    <t>Marco Duarte</t>
  </si>
  <si>
    <t>Javiera Paz</t>
  </si>
  <si>
    <t>Arias Contreras</t>
  </si>
  <si>
    <t>20.462.412-7</t>
  </si>
  <si>
    <t>javierapaz.a.contreras@gmail.com</t>
  </si>
  <si>
    <t>Maria Isabel Contreras Fernandez</t>
  </si>
  <si>
    <t>Javier Alejandro</t>
  </si>
  <si>
    <t>Gómez Vergara</t>
  </si>
  <si>
    <t>20143884-5</t>
  </si>
  <si>
    <t>gomzvergara18@gmail.com</t>
  </si>
  <si>
    <t>+56931210085</t>
  </si>
  <si>
    <t>Sandra Vergara</t>
  </si>
  <si>
    <t>+56977388825</t>
  </si>
  <si>
    <t xml:space="preserve">María Victoria </t>
  </si>
  <si>
    <t>Horta Riveros</t>
  </si>
  <si>
    <t>19.781.509-4</t>
  </si>
  <si>
    <t>Victoriahorta8@gmail.com</t>
  </si>
  <si>
    <t xml:space="preserve">Nancy Riveros Gutiérrez </t>
  </si>
  <si>
    <t>Evelyn Carolina</t>
  </si>
  <si>
    <t>Araos Cuevas</t>
  </si>
  <si>
    <t>20659875-1</t>
  </si>
  <si>
    <t>Evelyn.araos.10@gmail.com</t>
  </si>
  <si>
    <t>Mónica Cuevas Peña</t>
  </si>
  <si>
    <t xml:space="preserve">Olimpiadas Agricolas 2015,2016,2017
Viaje por el sernatur 2017
Taller medio ambiente </t>
  </si>
  <si>
    <t>Consuelo Del Rosario</t>
  </si>
  <si>
    <t>Fuenzalida Guerra</t>
  </si>
  <si>
    <t>20.689.430-k</t>
  </si>
  <si>
    <t>consuelofuenza@gmail.com</t>
  </si>
  <si>
    <t>+56956336581</t>
  </si>
  <si>
    <t>Jovina Guerra Peñaloza</t>
  </si>
  <si>
    <t>+56 9 8207 9180</t>
  </si>
  <si>
    <t xml:space="preserve">participación grupo de danza  (florclor) competencia en Duao 2017 y a la gala florclorica en él 2016 </t>
  </si>
  <si>
    <t>camila andra</t>
  </si>
  <si>
    <t>garcia dinamarca</t>
  </si>
  <si>
    <t>20.290.796-2</t>
  </si>
  <si>
    <t>camicamigarcia16@gmail.com</t>
  </si>
  <si>
    <t>regina dinamarca</t>
  </si>
  <si>
    <t>desfiles</t>
  </si>
  <si>
    <t>Tomas Pablo Jesus</t>
  </si>
  <si>
    <t>Lisboa Lobos</t>
  </si>
  <si>
    <t>20.463.809-8</t>
  </si>
  <si>
    <t>lisboatomas1@gmail.com</t>
  </si>
  <si>
    <t>Tomas Lisboa Elizondo</t>
  </si>
  <si>
    <t>Campeonatos de fútbol, 2016</t>
  </si>
  <si>
    <t>Nicolás Vicente</t>
  </si>
  <si>
    <t>Mora Cayupán</t>
  </si>
  <si>
    <t>20575765-1</t>
  </si>
  <si>
    <t>Nico.vicente.mora@gmail.com</t>
  </si>
  <si>
    <t xml:space="preserve">Maria Cayupan Salazar </t>
  </si>
  <si>
    <t>San felipe 2016</t>
  </si>
  <si>
    <t>Lanzelott bryan</t>
  </si>
  <si>
    <t>Castro aravena</t>
  </si>
  <si>
    <t>20371079-8</t>
  </si>
  <si>
    <t>Lanzelottbryan@gmail.com</t>
  </si>
  <si>
    <t>+56994067438</t>
  </si>
  <si>
    <t>Margarita isabel</t>
  </si>
  <si>
    <t>+56978497493</t>
  </si>
  <si>
    <t>Visita a inacap 21 de sept 2017</t>
  </si>
  <si>
    <t>Rocío Margarita</t>
  </si>
  <si>
    <t>Ilabaca Piñeda</t>
  </si>
  <si>
    <t>20.463.231-6</t>
  </si>
  <si>
    <t>Rocio.ilabaca.p@gmail.com</t>
  </si>
  <si>
    <t>Jessica Piñeda</t>
  </si>
  <si>
    <t>Liceo Tadeo Perry Barnes, Ovalle - Enero de 2017</t>
  </si>
  <si>
    <t>Participación en museo literario-Mayo, 2017</t>
  </si>
  <si>
    <t xml:space="preserve">Juan Cristóbal </t>
  </si>
  <si>
    <t xml:space="preserve">López Figueroa </t>
  </si>
  <si>
    <t>20.392.628-6</t>
  </si>
  <si>
    <t>juanlopez.f.2000@gmail.com</t>
  </si>
  <si>
    <t>Gustavo López</t>
  </si>
  <si>
    <t xml:space="preserve">Summer camp 2017 de San Fernando </t>
  </si>
  <si>
    <t>Pablo Ariel</t>
  </si>
  <si>
    <t>Martini Mena</t>
  </si>
  <si>
    <t>20.644.869-5</t>
  </si>
  <si>
    <t>Pablomartini45@gmail.com</t>
  </si>
  <si>
    <t>Pablo Martini</t>
  </si>
  <si>
    <t>Cantar por el Liceo como en la semana de la chilenidad, actividades del Colegio como el cra y  acto</t>
  </si>
  <si>
    <t xml:space="preserve">Luis Felipe </t>
  </si>
  <si>
    <t xml:space="preserve">López Contreras </t>
  </si>
  <si>
    <t>20.565.775-4</t>
  </si>
  <si>
    <t>felipelopezcontreras.7@gmail.com</t>
  </si>
  <si>
    <t>Laura Alicia Contreras Zamorano</t>
  </si>
  <si>
    <t>Rodeo Nacional de la red SNA Educa realizado en el liceo San Jose de Duao, rodeo institucional de nuestro liceo. Secretario del club de huasos del liceo (directiva 2017).</t>
  </si>
  <si>
    <t>Lia Rachel</t>
  </si>
  <si>
    <t>Donoso Riveros</t>
  </si>
  <si>
    <t>20.463.363-0</t>
  </si>
  <si>
    <t>lia.donoso.r@gmail.com</t>
  </si>
  <si>
    <t>Sabina Riveros</t>
  </si>
  <si>
    <t>Amor literario</t>
  </si>
  <si>
    <t>Maximiliano Joaquín</t>
  </si>
  <si>
    <t>Castro cabezas</t>
  </si>
  <si>
    <t>20462690-1</t>
  </si>
  <si>
    <t>maxicc.2000@gmail.com</t>
  </si>
  <si>
    <t>Jeannette cabezas gaete</t>
  </si>
  <si>
    <t>Natalia Andrea</t>
  </si>
  <si>
    <t>Bascuñan Labraña</t>
  </si>
  <si>
    <t>20.304.534-4</t>
  </si>
  <si>
    <t>nataliaandrea.b.labr@gmail.com</t>
  </si>
  <si>
    <t>Sara Labraña</t>
  </si>
  <si>
    <t xml:space="preserve"> 9 8867 4682</t>
  </si>
  <si>
    <t xml:space="preserve">alinne montserrat </t>
  </si>
  <si>
    <t>romero huillical</t>
  </si>
  <si>
    <t>20.744.700-5</t>
  </si>
  <si>
    <t>linnemontt@gmail.com</t>
  </si>
  <si>
    <t>+56954295187</t>
  </si>
  <si>
    <t>alinne romero</t>
  </si>
  <si>
    <t xml:space="preserve">María Carolina </t>
  </si>
  <si>
    <t xml:space="preserve">Contreras Pérez </t>
  </si>
  <si>
    <t>20.565.774-6</t>
  </si>
  <si>
    <t>maria.c.contreras2083@gmail.com</t>
  </si>
  <si>
    <t xml:space="preserve">Carmen Pérez </t>
  </si>
  <si>
    <t>Apoyo de barra comunal San Fernando,Visita al jardín Rayito de sol 23/08/2017(grabación aniversario LAEC2017), Gira de estudio14/11/2017 3B agrícola 2017</t>
  </si>
  <si>
    <t>NOMBRES</t>
  </si>
  <si>
    <t>APELLIDOS</t>
  </si>
  <si>
    <t>CURSO</t>
  </si>
  <si>
    <t>PUNTAJE</t>
  </si>
  <si>
    <t>FINAL SCORE</t>
  </si>
  <si>
    <t>PORCENTAJE</t>
  </si>
  <si>
    <t>PASANTIA</t>
  </si>
  <si>
    <t>SEXO</t>
  </si>
  <si>
    <t>M</t>
  </si>
  <si>
    <t>poor</t>
  </si>
  <si>
    <t>medium</t>
  </si>
  <si>
    <t>high</t>
  </si>
  <si>
    <t>H</t>
  </si>
  <si>
    <t>HOMBRES</t>
  </si>
  <si>
    <t>MUJERES</t>
  </si>
  <si>
    <t>TOTAL</t>
  </si>
  <si>
    <t>CUPOS</t>
  </si>
  <si>
    <t>EE.UU.</t>
  </si>
  <si>
    <t>FRANCIA</t>
  </si>
  <si>
    <t>TOTALES</t>
  </si>
  <si>
    <t>NO SE PRESENTAN A LA ENTREVISTA</t>
  </si>
  <si>
    <t>Entrevistas realizadas el día:</t>
  </si>
  <si>
    <t>LUNES 18/12</t>
  </si>
  <si>
    <t>Total Generos</t>
  </si>
  <si>
    <t>Hombres</t>
  </si>
  <si>
    <t>Mujeres</t>
  </si>
  <si>
    <t>Total</t>
  </si>
  <si>
    <t>CRITERIOS</t>
  </si>
  <si>
    <t>PROMEDIO ASIGNATURAS TECNICAS  3° MEDIO</t>
  </si>
  <si>
    <t>PARTICIPACION SUMMER CAMP Y WINTER CAMP</t>
  </si>
  <si>
    <t>PARTICIPACION ACTIVIDADES EXTRAESCOLARES</t>
  </si>
  <si>
    <t>PORCENTAJES</t>
  </si>
  <si>
    <t>Nº</t>
  </si>
  <si>
    <t>Nombres</t>
  </si>
  <si>
    <t>Apellidos</t>
  </si>
  <si>
    <t>Curso</t>
  </si>
  <si>
    <t>Especialidad</t>
  </si>
  <si>
    <t>%</t>
  </si>
  <si>
    <t>NOTA</t>
  </si>
  <si>
    <t>TOTAL NOTA POSTULACION</t>
  </si>
  <si>
    <t>TOTAL % POSTULACION</t>
  </si>
  <si>
    <t>Agrícola</t>
  </si>
  <si>
    <t>SI</t>
  </si>
  <si>
    <t>NO</t>
  </si>
  <si>
    <t>N°</t>
  </si>
  <si>
    <t>ENREVISTA PERSONAL DON JUAN PABLO / DON CLAUDIO</t>
  </si>
  <si>
    <t>ALUMNOS 3° MEDIOS POSTULANTES A PASANTIAS 2018</t>
  </si>
  <si>
    <t>Mecánica</t>
  </si>
  <si>
    <t>PROMEDIO 2017</t>
  </si>
  <si>
    <r>
      <t>PROMEDIO ASIG.PRACT . AG. MEC. 2015-2016-</t>
    </r>
    <r>
      <rPr>
        <sz val="9"/>
        <rFont val="Calibri"/>
        <family val="2"/>
        <scheme val="minor"/>
      </rPr>
      <t>2017</t>
    </r>
  </si>
  <si>
    <t>PROMEDIO PRACT . AG. MEC. TURNO DE VERANO 2015-2016-2017</t>
  </si>
  <si>
    <t>PROMEDIO ASIGNATURAS INGLES 2015-2016-2017</t>
  </si>
  <si>
    <t>INFORME DISCIPLINA  DOCENCIA (L.O.)2015-2016-2017</t>
  </si>
  <si>
    <t>INFORME DISCIPLINA INTERNADO 2015-2016-2017</t>
  </si>
  <si>
    <t>ENTREVISTA INGLES</t>
  </si>
  <si>
    <t>APRECIACIÓN DOCENCIA</t>
  </si>
  <si>
    <t>Apreciación (Taller, Campo, Economato, Inspectoria, Jardin)</t>
  </si>
  <si>
    <t>APRECIACIÓN EQUIPO DE GESTIÓN</t>
  </si>
  <si>
    <t>ASISTENCIA</t>
  </si>
  <si>
    <t>PARTICIPACIÓN APODERADO</t>
  </si>
  <si>
    <t>Porcentajes</t>
  </si>
  <si>
    <t>85% =&gt; 89%</t>
  </si>
  <si>
    <t>90% 0&gt; 94%</t>
  </si>
  <si>
    <t>95% =&gt; 99%</t>
  </si>
  <si>
    <t>ASISTENCIA - Escala (porcentaje=nota)</t>
  </si>
  <si>
    <t>no participa</t>
  </si>
  <si>
    <t>aveces</t>
  </si>
  <si>
    <t>siempre</t>
  </si>
  <si>
    <t>PARTICIPACIÓN APODERADO Escala (criterio=nota)</t>
  </si>
  <si>
    <t>ENTREVISTA INGLES DON MAURICIO DONOSO</t>
  </si>
  <si>
    <t>PROCESO DE POSTULACIÓN PASANTÍA FRANCIA 2018</t>
  </si>
  <si>
    <t>campos llenados por: Mauricio Donoso</t>
  </si>
  <si>
    <t>Sofia</t>
  </si>
  <si>
    <t>Mardoñez Mendoza</t>
  </si>
  <si>
    <t>21484843-0</t>
  </si>
  <si>
    <t>sofiimardoez1301@gmail.com</t>
  </si>
  <si>
    <t>Jorge Mardoñez Carrazana</t>
  </si>
  <si>
    <t>san fernando, liceo el carmen 01-2017</t>
  </si>
  <si>
    <t xml:space="preserve">acles de volleybol </t>
  </si>
  <si>
    <t>Danitza Solange</t>
  </si>
  <si>
    <t>Ramirez Ramirez</t>
  </si>
  <si>
    <t>20462450-k</t>
  </si>
  <si>
    <t>danitzasolange1305@gmail.com</t>
  </si>
  <si>
    <t>Nelly Ramirez</t>
  </si>
  <si>
    <t>NOTA PROMEDIO</t>
  </si>
  <si>
    <t>Consultada a los Profesores Jefes</t>
  </si>
  <si>
    <t>campos llenados por: Pedro Arias / Johny Lizama</t>
  </si>
  <si>
    <t>PARTICIPACIÓN INFORME DISCIPLINA Escala (criterio=nota)</t>
  </si>
  <si>
    <t>Nada</t>
  </si>
  <si>
    <t>Leve</t>
  </si>
  <si>
    <t>Moderado</t>
  </si>
  <si>
    <t>Grave</t>
  </si>
  <si>
    <t>Excelente</t>
  </si>
  <si>
    <t>PARTICIPACIÓN INFORME DISCIPLINA INTERNADO  Escala (criterio=nota)</t>
  </si>
  <si>
    <t>campos llenados por:</t>
  </si>
  <si>
    <t>Profesores Jefes</t>
  </si>
  <si>
    <t>campos llenados</t>
  </si>
  <si>
    <t xml:space="preserve">Otras Areas: Campo, Taller, </t>
  </si>
  <si>
    <t xml:space="preserve">por: </t>
  </si>
  <si>
    <t xml:space="preserve">Economato, Biblioteca, </t>
  </si>
  <si>
    <t>Lab. Computación.</t>
  </si>
  <si>
    <t>Ultima actualización:  29/12/2017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</si>
</sst>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h:mm:ss"/>
    <numFmt numFmtId="165" formatCode="0.0"/>
    <numFmt numFmtId="166" formatCode="0.0%"/>
  </numFmts>
  <fonts count="27"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1"/>
      <name val="Arial"/>
      <family val="1"/>
    </font>
    <font>
      <sz val="10"/>
      <name val="Calibri"/>
      <family val="2"/>
      <scheme val="minor"/>
    </font>
    <font>
      <sz val="10"/>
      <color theme="1"/>
      <name val="Calibri"/>
      <family val="2"/>
      <scheme val="minor"/>
    </font>
    <font>
      <u/>
      <sz val="11"/>
      <color theme="10"/>
      <name val="Calibri"/>
      <family val="2"/>
      <scheme val="minor"/>
    </font>
    <font>
      <b/>
      <sz val="28"/>
      <color theme="1"/>
      <name val="Calibri"/>
      <family val="2"/>
      <scheme val="minor"/>
    </font>
    <font>
      <sz val="8"/>
      <color theme="1"/>
      <name val="Calibri"/>
      <family val="2"/>
      <scheme val="minor"/>
    </font>
    <font>
      <sz val="9"/>
      <color theme="1"/>
      <name val="Calibri"/>
      <family val="2"/>
      <scheme val="minor"/>
    </font>
    <font>
      <sz val="9"/>
      <name val="Calibri"/>
      <family val="2"/>
      <scheme val="minor"/>
    </font>
    <font>
      <b/>
      <sz val="11"/>
      <color rgb="FFFF0000"/>
      <name val="Calibri"/>
      <family val="2"/>
      <scheme val="minor"/>
    </font>
    <font>
      <b/>
      <sz val="20"/>
      <color theme="1"/>
      <name val="Calibri"/>
      <family val="2"/>
      <scheme val="minor"/>
    </font>
    <font>
      <b/>
      <sz val="10"/>
      <color theme="1"/>
      <name val="Calibri"/>
      <family val="2"/>
      <scheme val="minor"/>
    </font>
    <font>
      <sz val="10"/>
      <color rgb="FF000000"/>
      <name val="Arial"/>
      <family val="2"/>
    </font>
    <font>
      <b/>
      <u/>
      <sz val="12"/>
      <color theme="1"/>
      <name val="Calibri"/>
      <family val="2"/>
      <scheme val="minor"/>
    </font>
    <font>
      <b/>
      <sz val="12"/>
      <color theme="1"/>
      <name val="Calibri"/>
      <family val="2"/>
      <scheme val="minor"/>
    </font>
    <font>
      <b/>
      <sz val="8"/>
      <color theme="1"/>
      <name val="Calibri"/>
      <family val="2"/>
      <scheme val="minor"/>
    </font>
    <font>
      <b/>
      <sz val="9"/>
      <color indexed="81"/>
      <name val="Tahoma"/>
      <family val="2"/>
    </font>
    <font>
      <sz val="12"/>
      <color theme="1"/>
      <name val="Calibri"/>
      <family val="2"/>
      <scheme val="minor"/>
    </font>
  </fonts>
  <fills count="11">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8"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6">
    <xf numFmtId="0" fontId="0" fillId="0" borderId="0"/>
    <xf numFmtId="0" fontId="7" fillId="0" borderId="0"/>
    <xf numFmtId="0" fontId="10" fillId="0" borderId="0"/>
    <xf numFmtId="9" fontId="7" fillId="0" borderId="0" applyFont="0" applyFill="0" applyBorder="0" applyAlignment="0" applyProtection="0"/>
    <xf numFmtId="0" fontId="13" fillId="0" borderId="0" applyNumberFormat="0" applyFill="0" applyBorder="0" applyAlignment="0" applyProtection="0"/>
    <xf numFmtId="0" fontId="21" fillId="0" borderId="0"/>
  </cellStyleXfs>
  <cellXfs count="154">
    <xf numFmtId="0" fontId="0" fillId="0" borderId="0" xfId="0" applyFont="1" applyAlignment="1"/>
    <xf numFmtId="0" fontId="8" fillId="0" borderId="0" xfId="0" applyFont="1" applyAlignment="1"/>
    <xf numFmtId="164" fontId="8" fillId="0" borderId="0" xfId="0" applyNumberFormat="1" applyFont="1" applyAlignment="1"/>
    <xf numFmtId="14" fontId="8" fillId="0" borderId="0" xfId="0" applyNumberFormat="1" applyFont="1" applyAlignment="1"/>
    <xf numFmtId="164" fontId="8" fillId="2" borderId="0" xfId="0" applyNumberFormat="1" applyFont="1" applyFill="1" applyAlignment="1"/>
    <xf numFmtId="14" fontId="8" fillId="2" borderId="0" xfId="0" applyNumberFormat="1" applyFont="1" applyFill="1" applyAlignment="1"/>
    <xf numFmtId="0" fontId="8" fillId="2" borderId="0" xfId="0" applyFont="1" applyFill="1" applyAlignment="1"/>
    <xf numFmtId="0" fontId="0" fillId="2" borderId="0" xfId="0" applyFont="1" applyFill="1" applyAlignment="1"/>
    <xf numFmtId="0" fontId="7" fillId="4" borderId="0" xfId="1" applyFill="1"/>
    <xf numFmtId="0" fontId="9" fillId="4" borderId="0" xfId="1" applyFont="1" applyFill="1"/>
    <xf numFmtId="0" fontId="11" fillId="3" borderId="1" xfId="2" applyFont="1" applyFill="1" applyBorder="1" applyAlignment="1"/>
    <xf numFmtId="1" fontId="12" fillId="3" borderId="1" xfId="1" applyNumberFormat="1" applyFont="1" applyFill="1" applyBorder="1" applyAlignment="1">
      <alignment horizontal="center"/>
    </xf>
    <xf numFmtId="165" fontId="12" fillId="3" borderId="1" xfId="1" applyNumberFormat="1" applyFont="1" applyFill="1" applyBorder="1" applyAlignment="1">
      <alignment horizontal="center"/>
    </xf>
    <xf numFmtId="10" fontId="12" fillId="3" borderId="1" xfId="1" applyNumberFormat="1" applyFont="1" applyFill="1" applyBorder="1" applyAlignment="1">
      <alignment horizontal="center"/>
    </xf>
    <xf numFmtId="9" fontId="12" fillId="3" borderId="1" xfId="1" applyNumberFormat="1" applyFont="1" applyFill="1" applyBorder="1"/>
    <xf numFmtId="9" fontId="7" fillId="0" borderId="1" xfId="1" applyNumberFormat="1" applyFill="1" applyBorder="1"/>
    <xf numFmtId="0" fontId="7" fillId="0" borderId="1" xfId="1" applyFill="1" applyBorder="1"/>
    <xf numFmtId="10" fontId="12" fillId="3" borderId="1" xfId="3" applyNumberFormat="1" applyFont="1" applyFill="1" applyBorder="1" applyAlignment="1">
      <alignment horizontal="center"/>
    </xf>
    <xf numFmtId="0" fontId="7" fillId="4" borderId="1" xfId="1" applyFill="1" applyBorder="1"/>
    <xf numFmtId="0" fontId="11" fillId="5" borderId="1" xfId="2" applyFont="1" applyFill="1" applyBorder="1" applyAlignment="1"/>
    <xf numFmtId="1" fontId="12" fillId="5" borderId="1" xfId="1" applyNumberFormat="1" applyFont="1" applyFill="1" applyBorder="1" applyAlignment="1">
      <alignment horizontal="center"/>
    </xf>
    <xf numFmtId="165" fontId="12" fillId="5" borderId="1" xfId="1" applyNumberFormat="1" applyFont="1" applyFill="1" applyBorder="1" applyAlignment="1">
      <alignment horizontal="center"/>
    </xf>
    <xf numFmtId="10" fontId="12" fillId="5" borderId="1" xfId="3" applyNumberFormat="1" applyFont="1" applyFill="1" applyBorder="1" applyAlignment="1">
      <alignment horizontal="center"/>
    </xf>
    <xf numFmtId="9" fontId="12" fillId="5" borderId="1" xfId="1" applyNumberFormat="1" applyFont="1" applyFill="1" applyBorder="1"/>
    <xf numFmtId="10" fontId="12" fillId="5" borderId="1" xfId="1" applyNumberFormat="1" applyFont="1" applyFill="1" applyBorder="1" applyAlignment="1">
      <alignment horizontal="center"/>
    </xf>
    <xf numFmtId="0" fontId="7" fillId="5" borderId="2" xfId="1" applyFill="1" applyBorder="1"/>
    <xf numFmtId="0" fontId="7" fillId="5" borderId="3" xfId="1" applyFill="1" applyBorder="1"/>
    <xf numFmtId="0" fontId="7" fillId="5" borderId="4" xfId="1" applyFill="1" applyBorder="1"/>
    <xf numFmtId="1" fontId="11" fillId="3" borderId="1" xfId="4" applyNumberFormat="1" applyFont="1" applyFill="1" applyBorder="1" applyAlignment="1">
      <alignment horizontal="center"/>
    </xf>
    <xf numFmtId="165" fontId="11" fillId="3" borderId="1" xfId="4" applyNumberFormat="1" applyFont="1" applyFill="1" applyBorder="1" applyAlignment="1">
      <alignment horizontal="center"/>
    </xf>
    <xf numFmtId="10" fontId="11" fillId="3" borderId="1" xfId="4" applyNumberFormat="1" applyFont="1" applyFill="1" applyBorder="1" applyAlignment="1">
      <alignment horizontal="center"/>
    </xf>
    <xf numFmtId="0" fontId="7" fillId="3" borderId="1" xfId="1" applyFill="1" applyBorder="1"/>
    <xf numFmtId="0" fontId="7" fillId="4" borderId="1" xfId="1" applyFill="1" applyBorder="1" applyAlignment="1">
      <alignment horizontal="right"/>
    </xf>
    <xf numFmtId="0" fontId="11" fillId="0" borderId="1" xfId="2" applyFont="1" applyFill="1" applyBorder="1" applyAlignment="1"/>
    <xf numFmtId="1" fontId="12" fillId="0" borderId="1" xfId="1" applyNumberFormat="1" applyFont="1" applyFill="1" applyBorder="1" applyAlignment="1">
      <alignment horizontal="center"/>
    </xf>
    <xf numFmtId="165" fontId="12" fillId="0" borderId="1" xfId="1" applyNumberFormat="1" applyFont="1" applyFill="1" applyBorder="1" applyAlignment="1">
      <alignment horizontal="center"/>
    </xf>
    <xf numFmtId="10" fontId="12" fillId="0" borderId="1" xfId="1" applyNumberFormat="1" applyFont="1" applyFill="1" applyBorder="1" applyAlignment="1">
      <alignment horizontal="center"/>
    </xf>
    <xf numFmtId="9" fontId="12" fillId="0" borderId="1" xfId="1" applyNumberFormat="1" applyFont="1" applyFill="1" applyBorder="1"/>
    <xf numFmtId="0" fontId="7" fillId="0" borderId="0" xfId="1" applyFont="1"/>
    <xf numFmtId="0" fontId="7" fillId="0" borderId="0" xfId="1" applyFont="1" applyAlignment="1">
      <alignment horizontal="center"/>
    </xf>
    <xf numFmtId="0" fontId="7" fillId="0" borderId="0" xfId="1" applyFont="1" applyAlignment="1">
      <alignment horizontal="center" vertical="center"/>
    </xf>
    <xf numFmtId="0" fontId="15" fillId="0" borderId="0" xfId="1" applyFont="1"/>
    <xf numFmtId="0" fontId="16" fillId="6" borderId="1" xfId="1" applyFont="1" applyFill="1" applyBorder="1" applyAlignment="1">
      <alignment horizontal="center" vertical="center" wrapText="1"/>
    </xf>
    <xf numFmtId="0" fontId="18" fillId="0" borderId="0" xfId="1" applyFont="1" applyAlignment="1">
      <alignment horizontal="left" vertical="center"/>
    </xf>
    <xf numFmtId="0" fontId="9" fillId="0" borderId="1" xfId="1" applyFont="1" applyBorder="1" applyAlignment="1">
      <alignment horizontal="center"/>
    </xf>
    <xf numFmtId="0" fontId="19" fillId="0" borderId="0" xfId="1" applyFont="1"/>
    <xf numFmtId="9" fontId="7" fillId="0" borderId="1" xfId="1" applyNumberFormat="1" applyFont="1" applyBorder="1" applyAlignment="1">
      <alignment horizontal="center" vertical="center"/>
    </xf>
    <xf numFmtId="0" fontId="20" fillId="6" borderId="1" xfId="1" applyFont="1" applyFill="1" applyBorder="1" applyAlignment="1">
      <alignment horizontal="center" vertical="center" textRotation="180" wrapText="1"/>
    </xf>
    <xf numFmtId="0" fontId="11" fillId="0" borderId="1" xfId="5" applyFont="1" applyBorder="1" applyAlignment="1"/>
    <xf numFmtId="0" fontId="22" fillId="0" borderId="0" xfId="1" applyFont="1"/>
    <xf numFmtId="0" fontId="23" fillId="0" borderId="15" xfId="1" applyFont="1" applyBorder="1" applyAlignment="1">
      <alignment horizontal="center" vertical="center"/>
    </xf>
    <xf numFmtId="0" fontId="23" fillId="0" borderId="16" xfId="1" applyFont="1" applyBorder="1" applyAlignment="1">
      <alignment horizontal="center" vertical="center"/>
    </xf>
    <xf numFmtId="0" fontId="23" fillId="0" borderId="16" xfId="1" applyFont="1" applyBorder="1" applyAlignment="1">
      <alignment horizontal="center" vertical="center" wrapText="1"/>
    </xf>
    <xf numFmtId="0" fontId="23" fillId="0" borderId="8" xfId="1" applyFont="1" applyBorder="1" applyAlignment="1">
      <alignment horizontal="center" vertical="center" wrapText="1"/>
    </xf>
    <xf numFmtId="0" fontId="23" fillId="0" borderId="0" xfId="1" applyFont="1"/>
    <xf numFmtId="0" fontId="12" fillId="0" borderId="17" xfId="1" applyFont="1" applyBorder="1" applyAlignment="1">
      <alignment horizontal="center" vertical="center"/>
    </xf>
    <xf numFmtId="0" fontId="11" fillId="0" borderId="1" xfId="5" applyFont="1" applyFill="1" applyBorder="1" applyAlignment="1"/>
    <xf numFmtId="0" fontId="7" fillId="0" borderId="1" xfId="1" applyFont="1" applyBorder="1" applyAlignment="1">
      <alignment horizontal="center" vertical="center"/>
    </xf>
    <xf numFmtId="0" fontId="7" fillId="0" borderId="11" xfId="1" applyFont="1" applyBorder="1" applyAlignment="1">
      <alignment horizontal="center" vertical="center"/>
    </xf>
    <xf numFmtId="9" fontId="7" fillId="6" borderId="2" xfId="1" applyNumberFormat="1" applyFont="1" applyFill="1" applyBorder="1" applyAlignment="1">
      <alignment horizontal="center" vertical="center"/>
    </xf>
    <xf numFmtId="9" fontId="7" fillId="6" borderId="4" xfId="1" applyNumberFormat="1" applyFont="1" applyFill="1" applyBorder="1" applyAlignment="1">
      <alignment horizontal="center" vertical="center"/>
    </xf>
    <xf numFmtId="0" fontId="7" fillId="6" borderId="1" xfId="1" applyFont="1" applyFill="1" applyBorder="1" applyAlignment="1">
      <alignment horizontal="center" vertical="center"/>
    </xf>
    <xf numFmtId="0" fontId="16" fillId="6" borderId="18" xfId="1" applyFont="1" applyFill="1" applyBorder="1" applyAlignment="1">
      <alignment horizontal="center" vertical="center" wrapText="1"/>
    </xf>
    <xf numFmtId="9" fontId="7" fillId="6" borderId="1" xfId="1" applyNumberFormat="1" applyFont="1" applyFill="1" applyBorder="1" applyAlignment="1">
      <alignment horizontal="center" vertical="center"/>
    </xf>
    <xf numFmtId="9" fontId="7" fillId="6" borderId="1" xfId="1" applyNumberFormat="1" applyFont="1" applyFill="1" applyBorder="1" applyAlignment="1">
      <alignment horizontal="center"/>
    </xf>
    <xf numFmtId="9" fontId="9" fillId="6" borderId="1" xfId="1" applyNumberFormat="1" applyFont="1" applyFill="1" applyBorder="1" applyAlignment="1">
      <alignment horizontal="center"/>
    </xf>
    <xf numFmtId="0" fontId="9" fillId="6" borderId="1" xfId="1" applyFont="1" applyFill="1" applyBorder="1" applyAlignment="1">
      <alignment horizontal="center"/>
    </xf>
    <xf numFmtId="0" fontId="20" fillId="0" borderId="1" xfId="1" applyFont="1" applyBorder="1" applyAlignment="1"/>
    <xf numFmtId="0" fontId="20" fillId="0" borderId="1" xfId="1" applyFont="1" applyFill="1" applyBorder="1" applyAlignment="1">
      <alignment horizontal="center"/>
    </xf>
    <xf numFmtId="0" fontId="12" fillId="6"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0" xfId="1" applyFont="1"/>
    <xf numFmtId="0" fontId="12" fillId="0" borderId="1" xfId="1" applyFont="1" applyBorder="1" applyAlignment="1"/>
    <xf numFmtId="0" fontId="12" fillId="0" borderId="4" xfId="1" applyFont="1" applyBorder="1" applyAlignment="1">
      <alignment horizontal="center"/>
    </xf>
    <xf numFmtId="165" fontId="12" fillId="0" borderId="1" xfId="1" applyNumberFormat="1" applyFont="1" applyBorder="1" applyAlignment="1">
      <alignment horizontal="center" vertical="center"/>
    </xf>
    <xf numFmtId="10" fontId="12" fillId="0" borderId="1" xfId="1" applyNumberFormat="1" applyFont="1" applyBorder="1" applyAlignment="1">
      <alignment horizontal="center" vertical="center"/>
    </xf>
    <xf numFmtId="165" fontId="12" fillId="0" borderId="1" xfId="1" applyNumberFormat="1" applyFont="1" applyBorder="1" applyAlignment="1">
      <alignment horizontal="center" vertical="center" wrapText="1"/>
    </xf>
    <xf numFmtId="165" fontId="12" fillId="6" borderId="1" xfId="1" applyNumberFormat="1" applyFont="1" applyFill="1" applyBorder="1" applyAlignment="1">
      <alignment horizontal="center"/>
    </xf>
    <xf numFmtId="9" fontId="12" fillId="6" borderId="1" xfId="1" applyNumberFormat="1" applyFont="1" applyFill="1" applyBorder="1" applyAlignment="1">
      <alignment horizontal="center" vertical="center" wrapText="1"/>
    </xf>
    <xf numFmtId="0" fontId="12" fillId="0" borderId="0" xfId="1" applyFont="1" applyAlignment="1">
      <alignment horizontal="center" vertical="center"/>
    </xf>
    <xf numFmtId="0" fontId="12" fillId="0" borderId="1" xfId="1" applyFont="1" applyFill="1" applyBorder="1" applyAlignment="1">
      <alignment horizontal="center" vertical="center"/>
    </xf>
    <xf numFmtId="9" fontId="7" fillId="0" borderId="1" xfId="1" applyNumberFormat="1" applyFont="1" applyBorder="1"/>
    <xf numFmtId="0" fontId="7" fillId="0" borderId="1" xfId="1" applyFont="1" applyBorder="1" applyAlignment="1">
      <alignment horizontal="center"/>
    </xf>
    <xf numFmtId="1" fontId="7" fillId="6" borderId="3" xfId="1" applyNumberFormat="1" applyFont="1" applyFill="1" applyBorder="1" applyAlignment="1">
      <alignment horizontal="center" vertical="center"/>
    </xf>
    <xf numFmtId="9" fontId="7" fillId="6" borderId="3" xfId="1" applyNumberFormat="1" applyFont="1" applyFill="1" applyBorder="1" applyAlignment="1">
      <alignment horizontal="center" vertical="center"/>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6" fillId="2" borderId="0" xfId="1" applyFont="1" applyFill="1" applyAlignment="1">
      <alignment horizontal="left" vertical="center"/>
    </xf>
    <xf numFmtId="0" fontId="7" fillId="2" borderId="0" xfId="1" applyFont="1" applyFill="1" applyAlignment="1">
      <alignment horizontal="center" vertical="center"/>
    </xf>
    <xf numFmtId="165" fontId="12" fillId="0" borderId="1" xfId="1" applyNumberFormat="1" applyFont="1" applyFill="1" applyBorder="1" applyAlignment="1">
      <alignment horizontal="center" vertical="center" wrapText="1"/>
    </xf>
    <xf numFmtId="10" fontId="12" fillId="0" borderId="1" xfId="1" applyNumberFormat="1" applyFont="1" applyFill="1" applyBorder="1" applyAlignment="1">
      <alignment horizontal="center" vertical="center"/>
    </xf>
    <xf numFmtId="0" fontId="12" fillId="0" borderId="1" xfId="1" applyFont="1" applyBorder="1" applyAlignment="1">
      <alignment horizontal="center" vertical="center"/>
    </xf>
    <xf numFmtId="165" fontId="12" fillId="0" borderId="1" xfId="1" applyNumberFormat="1" applyFont="1" applyBorder="1" applyAlignment="1">
      <alignment horizontal="center"/>
    </xf>
    <xf numFmtId="0" fontId="12" fillId="2" borderId="1" xfId="1" applyFont="1" applyFill="1" applyBorder="1" applyAlignment="1">
      <alignment horizontal="center" vertical="center" textRotation="90"/>
    </xf>
    <xf numFmtId="0" fontId="0" fillId="0" borderId="0" xfId="0" applyFont="1" applyFill="1" applyAlignment="1"/>
    <xf numFmtId="0" fontId="8" fillId="0" borderId="0" xfId="0" applyFont="1" applyFill="1" applyAlignment="1"/>
    <xf numFmtId="164" fontId="8" fillId="0" borderId="0" xfId="0" applyNumberFormat="1" applyFont="1" applyFill="1" applyAlignment="1"/>
    <xf numFmtId="14" fontId="8" fillId="0" borderId="0" xfId="0" applyNumberFormat="1" applyFont="1" applyFill="1" applyAlignment="1"/>
    <xf numFmtId="0" fontId="4" fillId="7" borderId="0" xfId="1" applyFont="1" applyFill="1" applyAlignment="1">
      <alignment horizontal="left" vertical="center"/>
    </xf>
    <xf numFmtId="0" fontId="4" fillId="7" borderId="0" xfId="1" applyFont="1" applyFill="1" applyAlignment="1">
      <alignment horizontal="center" vertical="center"/>
    </xf>
    <xf numFmtId="0" fontId="12" fillId="7" borderId="1" xfId="1" applyFont="1" applyFill="1" applyBorder="1" applyAlignment="1">
      <alignment horizontal="center" vertical="center" wrapText="1"/>
    </xf>
    <xf numFmtId="0" fontId="12" fillId="8" borderId="1" xfId="1" applyFont="1" applyFill="1" applyBorder="1" applyAlignment="1">
      <alignment horizontal="center" vertical="center" wrapText="1"/>
    </xf>
    <xf numFmtId="0" fontId="7" fillId="9" borderId="0" xfId="1" applyFont="1" applyFill="1" applyAlignment="1">
      <alignment horizontal="center" vertical="center"/>
    </xf>
    <xf numFmtId="0" fontId="12" fillId="9" borderId="1" xfId="1" applyFont="1" applyFill="1" applyBorder="1" applyAlignment="1">
      <alignment horizontal="center" vertical="center" wrapText="1"/>
    </xf>
    <xf numFmtId="0" fontId="3" fillId="9" borderId="0" xfId="1" applyFont="1" applyFill="1" applyAlignment="1">
      <alignment horizontal="center" vertical="center"/>
    </xf>
    <xf numFmtId="0" fontId="2" fillId="9" borderId="0" xfId="1" applyFont="1" applyFill="1" applyAlignment="1">
      <alignment horizontal="left" vertical="center"/>
    </xf>
    <xf numFmtId="0" fontId="2" fillId="0" borderId="1" xfId="1" applyFont="1" applyBorder="1" applyAlignment="1">
      <alignment horizontal="center"/>
    </xf>
    <xf numFmtId="0" fontId="2" fillId="0" borderId="1" xfId="1" applyFont="1" applyBorder="1" applyAlignment="1">
      <alignment horizontal="center" vertical="center"/>
    </xf>
    <xf numFmtId="0" fontId="2" fillId="0" borderId="0" xfId="1" applyFont="1"/>
    <xf numFmtId="0" fontId="12" fillId="10" borderId="1" xfId="1" applyFont="1" applyFill="1" applyBorder="1" applyAlignment="1">
      <alignment horizontal="center" vertical="center" wrapText="1"/>
    </xf>
    <xf numFmtId="0" fontId="12" fillId="6" borderId="1" xfId="1" applyFont="1" applyFill="1" applyBorder="1" applyAlignment="1"/>
    <xf numFmtId="0" fontId="11" fillId="6" borderId="1" xfId="5" applyFont="1" applyFill="1" applyBorder="1" applyAlignment="1"/>
    <xf numFmtId="0" fontId="12" fillId="6" borderId="4" xfId="1" applyFont="1" applyFill="1" applyBorder="1" applyAlignment="1">
      <alignment horizontal="center"/>
    </xf>
    <xf numFmtId="165" fontId="12" fillId="6" borderId="1" xfId="1" applyNumberFormat="1" applyFont="1" applyFill="1" applyBorder="1" applyAlignment="1">
      <alignment horizontal="center" vertical="center"/>
    </xf>
    <xf numFmtId="10" fontId="12" fillId="6" borderId="1" xfId="1" applyNumberFormat="1" applyFont="1" applyFill="1" applyBorder="1" applyAlignment="1">
      <alignment horizontal="center" vertical="center"/>
    </xf>
    <xf numFmtId="165" fontId="12" fillId="6" borderId="1" xfId="1" applyNumberFormat="1" applyFont="1" applyFill="1" applyBorder="1" applyAlignment="1">
      <alignment horizontal="center" vertical="center" wrapText="1"/>
    </xf>
    <xf numFmtId="0" fontId="12" fillId="6" borderId="1" xfId="1" applyFont="1" applyFill="1" applyBorder="1" applyAlignment="1">
      <alignment horizontal="center" vertical="center"/>
    </xf>
    <xf numFmtId="0" fontId="5" fillId="2" borderId="1" xfId="1" applyFont="1" applyFill="1" applyBorder="1" applyAlignment="1">
      <alignment horizontal="center" vertical="center" textRotation="60" wrapText="1"/>
    </xf>
    <xf numFmtId="0" fontId="26" fillId="0" borderId="6" xfId="1" applyFont="1" applyBorder="1" applyAlignment="1">
      <alignment horizontal="left" vertical="center" wrapText="1"/>
    </xf>
    <xf numFmtId="0" fontId="26" fillId="0" borderId="20" xfId="1" applyFont="1" applyBorder="1" applyAlignment="1">
      <alignment horizontal="left" vertical="center" wrapText="1"/>
    </xf>
    <xf numFmtId="0" fontId="24" fillId="2" borderId="2" xfId="1" applyFont="1" applyFill="1" applyBorder="1" applyAlignment="1">
      <alignment horizontal="center" vertical="center" wrapText="1"/>
    </xf>
    <xf numFmtId="0" fontId="24" fillId="2" borderId="4" xfId="1" applyFont="1" applyFill="1" applyBorder="1" applyAlignment="1">
      <alignment horizontal="center" vertical="center" wrapText="1"/>
    </xf>
    <xf numFmtId="1" fontId="7" fillId="6" borderId="1" xfId="1" applyNumberFormat="1" applyFont="1" applyFill="1" applyBorder="1" applyAlignment="1">
      <alignment horizontal="center" vertical="center"/>
    </xf>
    <xf numFmtId="1" fontId="7" fillId="6" borderId="2" xfId="1" applyNumberFormat="1" applyFont="1" applyFill="1" applyBorder="1" applyAlignment="1">
      <alignment horizontal="center" vertical="center"/>
    </xf>
    <xf numFmtId="1" fontId="7" fillId="6" borderId="3" xfId="1" applyNumberFormat="1" applyFont="1" applyFill="1" applyBorder="1" applyAlignment="1">
      <alignment horizontal="center" vertical="center"/>
    </xf>
    <xf numFmtId="9" fontId="7" fillId="6" borderId="2" xfId="1" applyNumberFormat="1" applyFont="1" applyFill="1" applyBorder="1" applyAlignment="1">
      <alignment horizontal="center" vertical="center"/>
    </xf>
    <xf numFmtId="9" fontId="7" fillId="6" borderId="3" xfId="1" applyNumberFormat="1" applyFont="1" applyFill="1" applyBorder="1" applyAlignment="1">
      <alignment horizontal="center" vertical="center"/>
    </xf>
    <xf numFmtId="9" fontId="7" fillId="6" borderId="4" xfId="1" applyNumberFormat="1" applyFont="1" applyFill="1" applyBorder="1" applyAlignment="1">
      <alignment horizontal="center" vertical="center"/>
    </xf>
    <xf numFmtId="1" fontId="7" fillId="6" borderId="4" xfId="1" applyNumberFormat="1" applyFont="1" applyFill="1" applyBorder="1" applyAlignment="1">
      <alignment horizontal="center" vertical="center"/>
    </xf>
    <xf numFmtId="0" fontId="9" fillId="6" borderId="1" xfId="1" applyFont="1" applyFill="1" applyBorder="1" applyAlignment="1">
      <alignment horizontal="center" vertical="center"/>
    </xf>
    <xf numFmtId="0" fontId="24" fillId="7" borderId="2" xfId="1" applyFont="1" applyFill="1" applyBorder="1" applyAlignment="1">
      <alignment horizontal="center" vertical="center" wrapText="1"/>
    </xf>
    <xf numFmtId="0" fontId="24" fillId="7" borderId="4" xfId="1" applyFont="1" applyFill="1" applyBorder="1" applyAlignment="1">
      <alignment horizontal="center" vertical="center" wrapText="1"/>
    </xf>
    <xf numFmtId="0" fontId="24" fillId="9" borderId="2" xfId="1" applyFont="1" applyFill="1" applyBorder="1" applyAlignment="1">
      <alignment horizontal="center" vertical="center" wrapText="1"/>
    </xf>
    <xf numFmtId="0" fontId="24" fillId="9" borderId="4" xfId="1" applyFont="1" applyFill="1" applyBorder="1" applyAlignment="1">
      <alignment horizontal="center" vertical="center" wrapText="1"/>
    </xf>
    <xf numFmtId="166" fontId="7" fillId="6" borderId="2" xfId="1" applyNumberFormat="1" applyFont="1" applyFill="1" applyBorder="1" applyAlignment="1">
      <alignment horizontal="center" vertical="center"/>
    </xf>
    <xf numFmtId="166" fontId="7" fillId="6" borderId="4" xfId="1" applyNumberFormat="1" applyFont="1" applyFill="1" applyBorder="1" applyAlignment="1">
      <alignment horizontal="center" vertical="center"/>
    </xf>
    <xf numFmtId="0" fontId="7" fillId="6" borderId="1" xfId="1" applyFont="1" applyFill="1" applyBorder="1" applyAlignment="1">
      <alignment horizontal="center" vertical="center"/>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4" xfId="1" applyFont="1" applyBorder="1" applyAlignment="1">
      <alignment horizontal="center" vertical="center" wrapText="1"/>
    </xf>
    <xf numFmtId="0" fontId="9" fillId="6" borderId="19" xfId="1" applyFont="1" applyFill="1" applyBorder="1" applyAlignment="1">
      <alignment horizontal="center" vertical="center"/>
    </xf>
    <xf numFmtId="0" fontId="9" fillId="6" borderId="18" xfId="1" applyFont="1" applyFill="1" applyBorder="1" applyAlignment="1">
      <alignment horizontal="center" vertical="center"/>
    </xf>
    <xf numFmtId="0" fontId="1" fillId="0" borderId="0" xfId="1" applyFont="1"/>
    <xf numFmtId="0" fontId="1" fillId="10" borderId="0" xfId="1" applyFont="1" applyFill="1" applyAlignment="1">
      <alignment horizontal="left" vertical="center"/>
    </xf>
    <xf numFmtId="0" fontId="1" fillId="10" borderId="0" xfId="1" applyFont="1" applyFill="1" applyAlignment="1">
      <alignment horizontal="center" vertical="center"/>
    </xf>
    <xf numFmtId="0" fontId="1" fillId="8" borderId="0" xfId="1" applyFont="1" applyFill="1" applyAlignment="1">
      <alignment horizontal="left" vertical="center"/>
    </xf>
    <xf numFmtId="0" fontId="1" fillId="8" borderId="0" xfId="1" applyFont="1" applyFill="1" applyAlignment="1">
      <alignment horizontal="center" vertical="center"/>
    </xf>
  </cellXfs>
  <cellStyles count="6">
    <cellStyle name="Hipervínculo" xfId="4" builtinId="8"/>
    <cellStyle name="Normal" xfId="0" builtinId="0"/>
    <cellStyle name="Normal 2" xfId="1"/>
    <cellStyle name="Normal 2 2" xfId="2"/>
    <cellStyle name="Normal 2 3" xfId="5"/>
    <cellStyle name="Porcentaje 2" xfId="3"/>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TERVIEW/English-Interview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INAL"/>
      <sheetName val="SCORES"/>
      <sheetName val="Rocio Ilabaca"/>
      <sheetName val="Veronica Gonzalez"/>
      <sheetName val="Maria Millacaris"/>
      <sheetName val="Branco Becerra"/>
      <sheetName val="Cristopher Farias"/>
      <sheetName val="Alejandro Gonzalez"/>
      <sheetName val="Leonardo Lopez"/>
      <sheetName val="Karla Muñoz"/>
      <sheetName val="Fernanda Sagredo"/>
      <sheetName val="Milka Donoso"/>
      <sheetName val="Karyme Vargas"/>
      <sheetName val="Lia Donoso"/>
      <sheetName val="Natalia Bascuñan"/>
      <sheetName val="Sofia Mardoñez"/>
      <sheetName val="Danitza Ramirez"/>
      <sheetName val="ORGINAL (17)"/>
      <sheetName val="ORGINAL (18)"/>
      <sheetName val="ORGINAL (19)"/>
      <sheetName val="ORGINAL (20)"/>
    </sheetNames>
    <sheetDataSet>
      <sheetData sheetId="0" refreshError="1"/>
      <sheetData sheetId="1" refreshError="1"/>
      <sheetData sheetId="2">
        <row r="3">
          <cell r="I3">
            <v>57</v>
          </cell>
          <cell r="J3">
            <v>6</v>
          </cell>
          <cell r="K3">
            <v>0.86363636363636365</v>
          </cell>
        </row>
      </sheetData>
      <sheetData sheetId="3">
        <row r="3">
          <cell r="I3">
            <v>59</v>
          </cell>
          <cell r="J3">
            <v>6.2</v>
          </cell>
          <cell r="K3">
            <v>0.89393939393939392</v>
          </cell>
        </row>
      </sheetData>
      <sheetData sheetId="4" refreshError="1"/>
      <sheetData sheetId="5">
        <row r="3">
          <cell r="I3">
            <v>47</v>
          </cell>
          <cell r="J3">
            <v>4.8</v>
          </cell>
          <cell r="K3">
            <v>0.71212121212121215</v>
          </cell>
        </row>
      </sheetData>
      <sheetData sheetId="6">
        <row r="3">
          <cell r="I3">
            <v>38</v>
          </cell>
          <cell r="J3">
            <v>3.9</v>
          </cell>
          <cell r="K3">
            <v>0.5757575757575758</v>
          </cell>
        </row>
      </sheetData>
      <sheetData sheetId="7">
        <row r="3">
          <cell r="I3">
            <v>51</v>
          </cell>
          <cell r="J3">
            <v>5.3</v>
          </cell>
          <cell r="K3">
            <v>0.77272727272727271</v>
          </cell>
        </row>
      </sheetData>
      <sheetData sheetId="8">
        <row r="3">
          <cell r="I3">
            <v>51</v>
          </cell>
          <cell r="J3">
            <v>5.3</v>
          </cell>
          <cell r="K3">
            <v>0.77272727272727271</v>
          </cell>
        </row>
      </sheetData>
      <sheetData sheetId="9">
        <row r="3">
          <cell r="I3">
            <v>30</v>
          </cell>
          <cell r="J3">
            <v>3.3</v>
          </cell>
          <cell r="K3">
            <v>0.45454545454545453</v>
          </cell>
        </row>
      </sheetData>
      <sheetData sheetId="10">
        <row r="3">
          <cell r="I3">
            <v>47</v>
          </cell>
          <cell r="J3">
            <v>4.8</v>
          </cell>
          <cell r="K3">
            <v>0.71212121212121215</v>
          </cell>
        </row>
      </sheetData>
      <sheetData sheetId="11">
        <row r="3">
          <cell r="I3">
            <v>54</v>
          </cell>
          <cell r="J3">
            <v>5.6</v>
          </cell>
          <cell r="K3">
            <v>0.81818181818181823</v>
          </cell>
        </row>
      </sheetData>
      <sheetData sheetId="12">
        <row r="3">
          <cell r="I3">
            <v>56</v>
          </cell>
          <cell r="J3">
            <v>5.9</v>
          </cell>
          <cell r="K3">
            <v>0.84848484848484851</v>
          </cell>
        </row>
      </sheetData>
      <sheetData sheetId="13">
        <row r="3">
          <cell r="I3">
            <v>40</v>
          </cell>
          <cell r="J3">
            <v>4</v>
          </cell>
          <cell r="K3">
            <v>0.60606060606060608</v>
          </cell>
        </row>
      </sheetData>
      <sheetData sheetId="14">
        <row r="3">
          <cell r="I3">
            <v>50</v>
          </cell>
          <cell r="J3">
            <v>5.2</v>
          </cell>
          <cell r="K3">
            <v>0.75757575757575757</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20"/>
  <sheetViews>
    <sheetView tabSelected="1" zoomScale="90" zoomScaleNormal="90" workbookViewId="0">
      <pane ySplit="9" topLeftCell="A10" activePane="bottomLeft" state="frozen"/>
      <selection pane="bottomLeft" activeCell="A10" sqref="A10"/>
    </sheetView>
  </sheetViews>
  <sheetFormatPr baseColWidth="10" defaultRowHeight="15" x14ac:dyDescent="0.25"/>
  <cols>
    <col min="1" max="1" width="3.5703125" style="38" customWidth="1"/>
    <col min="2" max="2" width="3.5703125" style="38" bestFit="1" customWidth="1"/>
    <col min="3" max="3" width="31.42578125" style="38" bestFit="1" customWidth="1"/>
    <col min="4" max="4" width="18.85546875" style="38" bestFit="1" customWidth="1"/>
    <col min="5" max="5" width="20" style="39" customWidth="1"/>
    <col min="6" max="6" width="13.28515625" style="39" customWidth="1"/>
    <col min="7" max="7" width="12.42578125" style="40" customWidth="1"/>
    <col min="8" max="20" width="9.42578125" style="40" customWidth="1"/>
    <col min="21" max="21" width="10.42578125" style="40" customWidth="1"/>
    <col min="22" max="34" width="9.42578125" style="40" customWidth="1"/>
    <col min="35" max="35" width="15.28515625" style="40" bestFit="1" customWidth="1"/>
    <col min="36" max="37" width="9.42578125" style="40" customWidth="1"/>
    <col min="38" max="39" width="11" style="40" customWidth="1"/>
    <col min="40" max="42" width="9.42578125" style="40" customWidth="1"/>
    <col min="43" max="45" width="9" style="40" bestFit="1" customWidth="1"/>
    <col min="46" max="49" width="9.42578125" style="40" customWidth="1"/>
    <col min="50" max="51" width="11.42578125" style="38"/>
    <col min="52" max="54" width="7.42578125" style="40" customWidth="1"/>
    <col min="55" max="16384" width="11.42578125" style="38"/>
  </cols>
  <sheetData>
    <row r="1" spans="1:54" ht="15" customHeight="1" x14ac:dyDescent="0.25">
      <c r="C1" s="138" t="s">
        <v>440</v>
      </c>
      <c r="D1" s="139"/>
      <c r="E1" s="140"/>
      <c r="G1" s="66" t="s">
        <v>430</v>
      </c>
      <c r="H1" s="63">
        <v>0.08</v>
      </c>
      <c r="I1" s="63">
        <v>0.13</v>
      </c>
      <c r="J1" s="63">
        <v>0.13</v>
      </c>
      <c r="K1" s="63">
        <v>0.08</v>
      </c>
      <c r="L1" s="59">
        <v>0.06</v>
      </c>
      <c r="M1" s="59">
        <v>0.06</v>
      </c>
      <c r="N1" s="60">
        <v>0.06</v>
      </c>
      <c r="O1" s="60">
        <v>0.05</v>
      </c>
      <c r="P1" s="63">
        <v>0.05</v>
      </c>
      <c r="Q1" s="63">
        <v>0.08</v>
      </c>
      <c r="R1" s="63">
        <v>0.04</v>
      </c>
      <c r="S1" s="63">
        <v>0.04</v>
      </c>
      <c r="T1" s="63">
        <v>0.08</v>
      </c>
      <c r="U1" s="63">
        <v>0.03</v>
      </c>
      <c r="V1" s="64">
        <v>0.03</v>
      </c>
      <c r="W1" s="65">
        <f>SUM(H1:V1)</f>
        <v>1.0000000000000002</v>
      </c>
      <c r="X1" s="38"/>
      <c r="Y1" s="38"/>
      <c r="Z1" s="38"/>
      <c r="AC1" s="109"/>
      <c r="AD1" s="109"/>
      <c r="AE1" s="38"/>
      <c r="AF1" s="38"/>
      <c r="AG1" s="38"/>
      <c r="AH1" s="38"/>
      <c r="AI1" s="38"/>
      <c r="AJ1" s="38"/>
      <c r="AK1" s="38"/>
      <c r="AL1" s="38"/>
      <c r="AM1" s="38"/>
      <c r="AN1" s="38"/>
      <c r="AO1" s="38"/>
      <c r="AP1" s="38"/>
      <c r="AQ1" s="39"/>
      <c r="AR1" s="39"/>
      <c r="AS1" s="39"/>
      <c r="AT1" s="38"/>
      <c r="AU1" s="38"/>
      <c r="AV1" s="38"/>
      <c r="AW1" s="38"/>
      <c r="AZ1" s="38"/>
      <c r="BA1" s="38"/>
      <c r="BB1" s="38"/>
    </row>
    <row r="2" spans="1:54" s="41" customFormat="1" ht="84" customHeight="1" x14ac:dyDescent="0.25">
      <c r="B2" s="38"/>
      <c r="C2" s="141"/>
      <c r="D2" s="142"/>
      <c r="E2" s="143"/>
      <c r="G2" s="147" t="s">
        <v>397</v>
      </c>
      <c r="H2" s="42" t="s">
        <v>418</v>
      </c>
      <c r="I2" s="42" t="s">
        <v>419</v>
      </c>
      <c r="J2" s="42" t="s">
        <v>420</v>
      </c>
      <c r="K2" s="42" t="s">
        <v>421</v>
      </c>
      <c r="L2" s="42" t="s">
        <v>398</v>
      </c>
      <c r="M2" s="62" t="s">
        <v>422</v>
      </c>
      <c r="N2" s="62" t="s">
        <v>423</v>
      </c>
      <c r="O2" s="42" t="s">
        <v>424</v>
      </c>
      <c r="P2" s="42" t="s">
        <v>399</v>
      </c>
      <c r="Q2" s="42" t="s">
        <v>400</v>
      </c>
      <c r="R2" s="42" t="s">
        <v>425</v>
      </c>
      <c r="S2" s="42" t="s">
        <v>426</v>
      </c>
      <c r="T2" s="42" t="s">
        <v>427</v>
      </c>
      <c r="U2" s="42" t="s">
        <v>429</v>
      </c>
      <c r="V2" s="42" t="s">
        <v>428</v>
      </c>
      <c r="W2" s="130" t="s">
        <v>385</v>
      </c>
      <c r="Y2" s="133" t="s">
        <v>457</v>
      </c>
      <c r="Z2" s="134"/>
      <c r="AA2" s="133" t="s">
        <v>463</v>
      </c>
      <c r="AB2" s="134"/>
      <c r="AI2" s="131" t="s">
        <v>438</v>
      </c>
      <c r="AJ2" s="132"/>
      <c r="AK2" s="38"/>
      <c r="AL2" s="121" t="s">
        <v>434</v>
      </c>
      <c r="AM2" s="122"/>
      <c r="AQ2" s="118" t="s">
        <v>420</v>
      </c>
      <c r="AR2" s="118"/>
      <c r="AS2" s="118"/>
      <c r="AT2" s="118"/>
    </row>
    <row r="3" spans="1:54" ht="15.75" customHeight="1" x14ac:dyDescent="0.25">
      <c r="C3" s="141"/>
      <c r="D3" s="142"/>
      <c r="E3" s="143"/>
      <c r="G3" s="148"/>
      <c r="H3" s="61">
        <v>1</v>
      </c>
      <c r="I3" s="61">
        <v>2</v>
      </c>
      <c r="J3" s="61">
        <v>3</v>
      </c>
      <c r="K3" s="61">
        <v>4</v>
      </c>
      <c r="L3" s="61">
        <v>5</v>
      </c>
      <c r="M3" s="137">
        <v>6</v>
      </c>
      <c r="N3" s="137"/>
      <c r="O3" s="61">
        <v>7</v>
      </c>
      <c r="P3" s="61">
        <v>8</v>
      </c>
      <c r="Q3" s="61">
        <v>9</v>
      </c>
      <c r="R3" s="61">
        <v>10</v>
      </c>
      <c r="S3" s="61">
        <v>11</v>
      </c>
      <c r="T3" s="61">
        <v>12</v>
      </c>
      <c r="U3" s="61">
        <v>13</v>
      </c>
      <c r="V3" s="61">
        <v>14</v>
      </c>
      <c r="W3" s="130"/>
      <c r="X3" s="38"/>
      <c r="Y3" s="107" t="s">
        <v>458</v>
      </c>
      <c r="Z3" s="107">
        <v>7</v>
      </c>
      <c r="AA3" s="107" t="s">
        <v>462</v>
      </c>
      <c r="AB3" s="107">
        <v>7</v>
      </c>
      <c r="AC3" s="149"/>
      <c r="AD3" s="149"/>
      <c r="AE3" s="150" t="s">
        <v>464</v>
      </c>
      <c r="AF3" s="151"/>
      <c r="AG3" s="151"/>
      <c r="AH3" s="38"/>
      <c r="AI3" s="83" t="s">
        <v>435</v>
      </c>
      <c r="AJ3" s="83">
        <v>1</v>
      </c>
      <c r="AK3" s="38"/>
      <c r="AL3" s="82" t="s">
        <v>431</v>
      </c>
      <c r="AM3" s="83">
        <v>4</v>
      </c>
      <c r="AN3" s="38"/>
      <c r="AO3" s="38"/>
      <c r="AP3" s="38"/>
      <c r="AQ3" s="118"/>
      <c r="AR3" s="118"/>
      <c r="AS3" s="118"/>
      <c r="AT3" s="118"/>
      <c r="AU3" s="38"/>
      <c r="AV3" s="38"/>
      <c r="AW3" s="38"/>
      <c r="AZ3" s="38"/>
      <c r="BA3" s="38"/>
      <c r="BB3" s="38"/>
    </row>
    <row r="4" spans="1:54" ht="15" customHeight="1" x14ac:dyDescent="0.25">
      <c r="C4" s="141"/>
      <c r="D4" s="142"/>
      <c r="E4" s="143"/>
      <c r="Y4" s="108" t="s">
        <v>459</v>
      </c>
      <c r="Z4" s="108">
        <v>6</v>
      </c>
      <c r="AA4" s="107" t="s">
        <v>458</v>
      </c>
      <c r="AB4" s="107">
        <v>6</v>
      </c>
      <c r="AC4" s="152" t="s">
        <v>466</v>
      </c>
      <c r="AD4" s="153"/>
      <c r="AE4" s="150" t="s">
        <v>467</v>
      </c>
      <c r="AF4" s="151"/>
      <c r="AG4" s="151"/>
      <c r="AI4" s="57" t="s">
        <v>436</v>
      </c>
      <c r="AJ4" s="57">
        <v>4</v>
      </c>
      <c r="AK4" s="38"/>
      <c r="AL4" s="57" t="s">
        <v>432</v>
      </c>
      <c r="AM4" s="57">
        <v>5</v>
      </c>
      <c r="AQ4" s="118"/>
      <c r="AR4" s="118"/>
      <c r="AS4" s="118"/>
      <c r="AT4" s="118"/>
      <c r="AW4" s="38"/>
      <c r="AY4" s="40"/>
      <c r="BB4" s="38"/>
    </row>
    <row r="5" spans="1:54" ht="15" customHeight="1" x14ac:dyDescent="0.25">
      <c r="C5" s="141"/>
      <c r="D5" s="142"/>
      <c r="E5" s="143"/>
      <c r="G5" s="88" t="s">
        <v>441</v>
      </c>
      <c r="H5" s="89"/>
      <c r="I5" s="89"/>
      <c r="J5" s="89"/>
      <c r="L5" s="99" t="s">
        <v>455</v>
      </c>
      <c r="M5" s="100"/>
      <c r="N5" s="100"/>
      <c r="O5" s="100"/>
      <c r="Q5" s="106" t="s">
        <v>456</v>
      </c>
      <c r="R5" s="103"/>
      <c r="S5" s="105"/>
      <c r="T5" s="103"/>
      <c r="U5" s="103"/>
      <c r="Y5" s="108" t="s">
        <v>460</v>
      </c>
      <c r="Z5" s="108">
        <v>4</v>
      </c>
      <c r="AA5" s="108" t="s">
        <v>459</v>
      </c>
      <c r="AB5" s="108">
        <v>5</v>
      </c>
      <c r="AC5" s="152" t="s">
        <v>468</v>
      </c>
      <c r="AD5" s="153"/>
      <c r="AE5" s="150" t="s">
        <v>469</v>
      </c>
      <c r="AF5" s="151"/>
      <c r="AG5" s="151"/>
      <c r="AI5" s="57" t="s">
        <v>437</v>
      </c>
      <c r="AJ5" s="57">
        <v>7</v>
      </c>
      <c r="AK5" s="38"/>
      <c r="AL5" s="57" t="s">
        <v>433</v>
      </c>
      <c r="AM5" s="57">
        <v>6</v>
      </c>
      <c r="AQ5" s="118"/>
      <c r="AR5" s="118"/>
      <c r="AS5" s="118"/>
      <c r="AT5" s="118"/>
      <c r="AW5" s="38"/>
      <c r="AY5" s="40"/>
      <c r="BB5" s="38"/>
    </row>
    <row r="6" spans="1:54" ht="15.75" customHeight="1" thickBot="1" x14ac:dyDescent="0.3">
      <c r="C6" s="144"/>
      <c r="D6" s="145"/>
      <c r="E6" s="146"/>
      <c r="G6" s="43"/>
      <c r="H6" s="43"/>
      <c r="I6" s="43"/>
      <c r="J6" s="43"/>
      <c r="Y6" s="108" t="s">
        <v>461</v>
      </c>
      <c r="Z6" s="108">
        <v>1</v>
      </c>
      <c r="AA6" s="108" t="s">
        <v>461</v>
      </c>
      <c r="AB6" s="108">
        <v>1</v>
      </c>
      <c r="AC6" s="152" t="s">
        <v>465</v>
      </c>
      <c r="AD6" s="153"/>
      <c r="AE6" s="150" t="s">
        <v>470</v>
      </c>
      <c r="AF6" s="151"/>
      <c r="AG6" s="151"/>
      <c r="AL6" s="46">
        <v>1</v>
      </c>
      <c r="AM6" s="57">
        <v>7</v>
      </c>
      <c r="AQ6" s="118"/>
      <c r="AR6" s="118"/>
      <c r="AS6" s="118"/>
      <c r="AT6" s="118"/>
      <c r="AW6" s="38"/>
      <c r="AY6" s="40"/>
      <c r="BB6" s="38"/>
    </row>
    <row r="7" spans="1:54" ht="15.75" customHeight="1" x14ac:dyDescent="0.25">
      <c r="C7" s="119" t="s">
        <v>471</v>
      </c>
      <c r="D7" s="119"/>
      <c r="E7" s="120"/>
      <c r="F7" s="44" t="s">
        <v>397</v>
      </c>
      <c r="G7" s="124">
        <v>1</v>
      </c>
      <c r="H7" s="129"/>
      <c r="I7" s="124">
        <v>2</v>
      </c>
      <c r="J7" s="129"/>
      <c r="K7" s="124">
        <v>3</v>
      </c>
      <c r="L7" s="129"/>
      <c r="M7" s="124">
        <v>4</v>
      </c>
      <c r="N7" s="129"/>
      <c r="O7" s="124">
        <v>5</v>
      </c>
      <c r="P7" s="129"/>
      <c r="Q7" s="124">
        <v>6</v>
      </c>
      <c r="R7" s="125"/>
      <c r="S7" s="125"/>
      <c r="T7" s="129"/>
      <c r="U7" s="124">
        <v>7</v>
      </c>
      <c r="V7" s="129"/>
      <c r="W7" s="124">
        <v>8</v>
      </c>
      <c r="X7" s="125"/>
      <c r="Y7" s="129"/>
      <c r="Z7" s="124">
        <v>9</v>
      </c>
      <c r="AA7" s="125"/>
      <c r="AB7" s="129"/>
      <c r="AC7" s="124">
        <v>10</v>
      </c>
      <c r="AD7" s="129"/>
      <c r="AE7" s="124">
        <v>11</v>
      </c>
      <c r="AF7" s="129"/>
      <c r="AG7" s="124">
        <v>12</v>
      </c>
      <c r="AH7" s="129"/>
      <c r="AI7" s="124">
        <v>13</v>
      </c>
      <c r="AJ7" s="125"/>
      <c r="AK7" s="84"/>
      <c r="AL7" s="123">
        <v>14</v>
      </c>
      <c r="AM7" s="123"/>
      <c r="AQ7" s="118"/>
      <c r="AR7" s="118"/>
      <c r="AS7" s="118"/>
      <c r="AT7" s="118"/>
      <c r="AW7" s="38"/>
      <c r="AY7" s="40"/>
      <c r="BB7" s="38"/>
    </row>
    <row r="8" spans="1:54" ht="26.25" x14ac:dyDescent="0.4">
      <c r="C8" s="45"/>
      <c r="D8" s="45"/>
      <c r="F8" s="44" t="s">
        <v>401</v>
      </c>
      <c r="G8" s="126">
        <f>H1</f>
        <v>0.08</v>
      </c>
      <c r="H8" s="128"/>
      <c r="I8" s="126">
        <f>I1</f>
        <v>0.13</v>
      </c>
      <c r="J8" s="128"/>
      <c r="K8" s="126">
        <f>J1</f>
        <v>0.13</v>
      </c>
      <c r="L8" s="128"/>
      <c r="M8" s="126">
        <f>K1</f>
        <v>0.08</v>
      </c>
      <c r="N8" s="128"/>
      <c r="O8" s="126">
        <f>L1</f>
        <v>0.06</v>
      </c>
      <c r="P8" s="128"/>
      <c r="Q8" s="126">
        <f>M1</f>
        <v>0.06</v>
      </c>
      <c r="R8" s="128"/>
      <c r="S8" s="135">
        <f>N1</f>
        <v>0.06</v>
      </c>
      <c r="T8" s="136"/>
      <c r="U8" s="126">
        <f>O1</f>
        <v>0.05</v>
      </c>
      <c r="V8" s="128"/>
      <c r="W8" s="126">
        <f>P1</f>
        <v>0.05</v>
      </c>
      <c r="X8" s="127"/>
      <c r="Y8" s="128"/>
      <c r="Z8" s="126">
        <f>Q1</f>
        <v>0.08</v>
      </c>
      <c r="AA8" s="127"/>
      <c r="AB8" s="128"/>
      <c r="AC8" s="126">
        <f>R1</f>
        <v>0.04</v>
      </c>
      <c r="AD8" s="128"/>
      <c r="AE8" s="126">
        <f>S1</f>
        <v>0.04</v>
      </c>
      <c r="AF8" s="128"/>
      <c r="AG8" s="126">
        <f>T1</f>
        <v>0.08</v>
      </c>
      <c r="AH8" s="128"/>
      <c r="AI8" s="126">
        <f>U1</f>
        <v>0.03</v>
      </c>
      <c r="AJ8" s="127"/>
      <c r="AK8" s="85"/>
      <c r="AL8" s="126">
        <f>V1</f>
        <v>0.03</v>
      </c>
      <c r="AM8" s="127"/>
      <c r="AN8" s="46">
        <f>SUM(G8:AM8)</f>
        <v>1.0000000000000002</v>
      </c>
      <c r="AQ8" s="118"/>
      <c r="AR8" s="118"/>
      <c r="AS8" s="118"/>
      <c r="AT8" s="118"/>
      <c r="AW8" s="38"/>
      <c r="AZ8" s="38"/>
      <c r="BA8" s="38"/>
      <c r="BB8" s="38"/>
    </row>
    <row r="9" spans="1:54" s="72" customFormat="1" ht="93" customHeight="1" x14ac:dyDescent="0.2">
      <c r="B9" s="67" t="s">
        <v>402</v>
      </c>
      <c r="C9" s="67" t="s">
        <v>403</v>
      </c>
      <c r="D9" s="67" t="s">
        <v>404</v>
      </c>
      <c r="E9" s="68" t="s">
        <v>405</v>
      </c>
      <c r="F9" s="68" t="s">
        <v>406</v>
      </c>
      <c r="G9" s="86" t="str">
        <f>H2</f>
        <v>PROMEDIO 2017</v>
      </c>
      <c r="H9" s="70" t="s">
        <v>407</v>
      </c>
      <c r="I9" s="86" t="str">
        <f>I2</f>
        <v>PROMEDIO ASIG.PRACT . AG. MEC. 2015-2016-2017</v>
      </c>
      <c r="J9" s="70" t="s">
        <v>407</v>
      </c>
      <c r="K9" s="86" t="str">
        <f>J2</f>
        <v>PROMEDIO PRACT . AG. MEC. TURNO DE VERANO 2015-2016-2017</v>
      </c>
      <c r="L9" s="70" t="s">
        <v>407</v>
      </c>
      <c r="M9" s="86" t="str">
        <f>K2</f>
        <v>PROMEDIO ASIGNATURAS INGLES 2015-2016-2017</v>
      </c>
      <c r="N9" s="70" t="s">
        <v>407</v>
      </c>
      <c r="O9" s="86" t="str">
        <f>L2</f>
        <v>PROMEDIO ASIGNATURAS TECNICAS  3° MEDIO</v>
      </c>
      <c r="P9" s="70" t="s">
        <v>407</v>
      </c>
      <c r="Q9" s="104" t="str">
        <f>M2</f>
        <v>INFORME DISCIPLINA  DOCENCIA (L.O.)2015-2016-2017</v>
      </c>
      <c r="R9" s="70" t="s">
        <v>407</v>
      </c>
      <c r="S9" s="104" t="str">
        <f>N2</f>
        <v>INFORME DISCIPLINA INTERNADO 2015-2016-2017</v>
      </c>
      <c r="T9" s="70" t="s">
        <v>407</v>
      </c>
      <c r="U9" s="86" t="str">
        <f>O2</f>
        <v>ENTREVISTA INGLES</v>
      </c>
      <c r="V9" s="70" t="s">
        <v>407</v>
      </c>
      <c r="W9" s="87" t="str">
        <f>P2</f>
        <v>PARTICIPACION SUMMER CAMP Y WINTER CAMP</v>
      </c>
      <c r="X9" s="71" t="s">
        <v>408</v>
      </c>
      <c r="Y9" s="70" t="s">
        <v>407</v>
      </c>
      <c r="Z9" s="86" t="str">
        <f>Q2</f>
        <v>PARTICIPACION ACTIVIDADES EXTRAESCOLARES</v>
      </c>
      <c r="AA9" s="71" t="s">
        <v>408</v>
      </c>
      <c r="AB9" s="70" t="s">
        <v>407</v>
      </c>
      <c r="AC9" s="102" t="str">
        <f>R2</f>
        <v>APRECIACIÓN DOCENCIA</v>
      </c>
      <c r="AD9" s="70" t="s">
        <v>407</v>
      </c>
      <c r="AE9" s="110" t="str">
        <f>S2</f>
        <v>Apreciación (Taller, Campo, Economato, Inspectoria, Jardin)</v>
      </c>
      <c r="AF9" s="70" t="s">
        <v>407</v>
      </c>
      <c r="AG9" s="69" t="str">
        <f>T2</f>
        <v>APRECIACIÓN EQUIPO DE GESTIÓN</v>
      </c>
      <c r="AH9" s="70" t="s">
        <v>407</v>
      </c>
      <c r="AI9" s="101" t="str">
        <f>U2</f>
        <v>PARTICIPACIÓN APODERADO</v>
      </c>
      <c r="AJ9" s="70" t="s">
        <v>407</v>
      </c>
      <c r="AK9" s="86" t="str">
        <f>V2</f>
        <v>ASISTENCIA</v>
      </c>
      <c r="AL9" s="80" t="s">
        <v>408</v>
      </c>
      <c r="AM9" s="70" t="s">
        <v>407</v>
      </c>
      <c r="AN9" s="47" t="s">
        <v>409</v>
      </c>
      <c r="AO9" s="47" t="s">
        <v>410</v>
      </c>
      <c r="AQ9" s="94">
        <v>2015</v>
      </c>
      <c r="AR9" s="94">
        <v>2016</v>
      </c>
      <c r="AS9" s="94">
        <v>2017</v>
      </c>
      <c r="AT9" s="94" t="s">
        <v>454</v>
      </c>
    </row>
    <row r="10" spans="1:54" s="72" customFormat="1" ht="12.75" x14ac:dyDescent="0.2">
      <c r="A10" s="72">
        <v>1</v>
      </c>
      <c r="B10" s="111">
        <v>1</v>
      </c>
      <c r="C10" s="112" t="s">
        <v>45</v>
      </c>
      <c r="D10" s="112" t="s">
        <v>46</v>
      </c>
      <c r="E10" s="112" t="s">
        <v>32</v>
      </c>
      <c r="F10" s="113" t="s">
        <v>411</v>
      </c>
      <c r="G10" s="114">
        <v>6.5</v>
      </c>
      <c r="H10" s="115">
        <f t="shared" ref="H10:H20" si="0">((8*G10)/7)/100</f>
        <v>7.4285714285714288E-2</v>
      </c>
      <c r="I10" s="116">
        <f>AVERAGE(7,6.8,6.7)</f>
        <v>6.833333333333333</v>
      </c>
      <c r="J10" s="115">
        <f t="shared" ref="J10:J20" si="1">((13*I10)/7)/100</f>
        <v>0.12690476190476191</v>
      </c>
      <c r="K10" s="116">
        <f t="shared" ref="K10:K20" si="2">AT10</f>
        <v>6.8666666666666671</v>
      </c>
      <c r="L10" s="115">
        <f t="shared" ref="L10:L20" si="3">((13*K10)/7)/100</f>
        <v>0.12752380952380954</v>
      </c>
      <c r="M10" s="116">
        <f>AVERAGE(6.5,6.9,6.6)</f>
        <v>6.666666666666667</v>
      </c>
      <c r="N10" s="115">
        <f t="shared" ref="N10:N20" si="4">((8*M10)/7)/100</f>
        <v>7.6190476190476197E-2</v>
      </c>
      <c r="O10" s="116">
        <v>6.5</v>
      </c>
      <c r="P10" s="115">
        <f t="shared" ref="P10:P20" si="5">((6*O10)/7)/100</f>
        <v>5.5714285714285709E-2</v>
      </c>
      <c r="Q10" s="116">
        <v>7</v>
      </c>
      <c r="R10" s="115">
        <f t="shared" ref="R10:R20" si="6">((6*Q10)/7)/100</f>
        <v>0.06</v>
      </c>
      <c r="S10" s="116">
        <v>7</v>
      </c>
      <c r="T10" s="115">
        <f t="shared" ref="T10:T20" si="7">((6*S10)/7)/100</f>
        <v>0.06</v>
      </c>
      <c r="U10" s="114">
        <v>5.3</v>
      </c>
      <c r="V10" s="115">
        <f t="shared" ref="V10:V20" si="8">((5*U10)/7)/100</f>
        <v>3.7857142857142853E-2</v>
      </c>
      <c r="W10" s="116" t="s">
        <v>412</v>
      </c>
      <c r="X10" s="116">
        <f t="shared" ref="X10:X20" si="9">IF(W10="SI",7,0)</f>
        <v>7</v>
      </c>
      <c r="Y10" s="115">
        <f t="shared" ref="Y10:Y20" si="10">((5*X10)/7)/100</f>
        <v>0.05</v>
      </c>
      <c r="Z10" s="116" t="s">
        <v>412</v>
      </c>
      <c r="AA10" s="116">
        <f t="shared" ref="AA10:AA20" si="11">IF(Z10="SI",7,0)</f>
        <v>7</v>
      </c>
      <c r="AB10" s="115">
        <f t="shared" ref="AB10:AB20" si="12">((8*AA10)/7)/100</f>
        <v>0.08</v>
      </c>
      <c r="AC10" s="116">
        <v>11</v>
      </c>
      <c r="AD10" s="115">
        <f t="shared" ref="AD10:AD20" si="13">((4*AC10)/12)/100</f>
        <v>3.6666666666666667E-2</v>
      </c>
      <c r="AE10" s="116">
        <v>84</v>
      </c>
      <c r="AF10" s="115">
        <f t="shared" ref="AF10:AF20" si="14">((4*AE10)/90)/100</f>
        <v>3.7333333333333336E-2</v>
      </c>
      <c r="AG10" s="116"/>
      <c r="AH10" s="115">
        <f t="shared" ref="AH10:AH20" si="15">((8*AG10)/7)/100</f>
        <v>0</v>
      </c>
      <c r="AI10" s="116">
        <v>7</v>
      </c>
      <c r="AJ10" s="115">
        <f t="shared" ref="AJ10:AJ20" si="16">((3*AI10)/7)/100</f>
        <v>0.03</v>
      </c>
      <c r="AK10" s="115">
        <v>0.95</v>
      </c>
      <c r="AL10" s="116">
        <v>6</v>
      </c>
      <c r="AM10" s="115">
        <f t="shared" ref="AM10:AM20" si="17">((3*AL10)/7)/100</f>
        <v>2.5714285714285717E-2</v>
      </c>
      <c r="AN10" s="78">
        <f t="shared" ref="AN10:AN20" si="18">AVERAGE(G10,I10,K10,M10,O10,Q10,S10,U10,X10,AA10,AC10,AE10,AG10,AI10,AL10)</f>
        <v>12.476190476190476</v>
      </c>
      <c r="AO10" s="79">
        <f t="shared" ref="AO10:AO20" si="19">SUM(H10,J10,L10,N10,P10,R10,T10,V10,Y10,AB10,AD10,AF10,AH10,AJ10,AM10)</f>
        <v>0.87819047619047608</v>
      </c>
      <c r="AP10" s="80"/>
      <c r="AQ10" s="92">
        <v>6.8</v>
      </c>
      <c r="AR10" s="92">
        <v>6.8</v>
      </c>
      <c r="AS10" s="92">
        <v>7</v>
      </c>
      <c r="AT10" s="93">
        <f t="shared" ref="AT10:AT20" si="20">AVERAGE(AQ10:AS10)</f>
        <v>6.8666666666666671</v>
      </c>
      <c r="AV10" s="80"/>
      <c r="AW10" s="80"/>
      <c r="AX10" s="80"/>
    </row>
    <row r="11" spans="1:54" s="72" customFormat="1" ht="12.75" x14ac:dyDescent="0.2">
      <c r="A11" s="72">
        <v>2</v>
      </c>
      <c r="B11" s="111">
        <v>2</v>
      </c>
      <c r="C11" s="112" t="s">
        <v>52</v>
      </c>
      <c r="D11" s="112" t="s">
        <v>53</v>
      </c>
      <c r="E11" s="112" t="s">
        <v>32</v>
      </c>
      <c r="F11" s="113" t="s">
        <v>411</v>
      </c>
      <c r="G11" s="114">
        <v>6.6</v>
      </c>
      <c r="H11" s="115">
        <f t="shared" si="0"/>
        <v>7.5428571428571428E-2</v>
      </c>
      <c r="I11" s="116">
        <f>AVERAGE(6.8,6.5,6.4)</f>
        <v>6.5666666666666673</v>
      </c>
      <c r="J11" s="115">
        <f t="shared" si="1"/>
        <v>0.12195238095238096</v>
      </c>
      <c r="K11" s="116">
        <f t="shared" si="2"/>
        <v>6.8</v>
      </c>
      <c r="L11" s="115">
        <f t="shared" si="3"/>
        <v>0.12628571428571428</v>
      </c>
      <c r="M11" s="116">
        <f>AVERAGE(6.2,6.9,6.6)</f>
        <v>6.5666666666666673</v>
      </c>
      <c r="N11" s="115">
        <f t="shared" si="4"/>
        <v>7.5047619047619057E-2</v>
      </c>
      <c r="O11" s="116">
        <v>6.6</v>
      </c>
      <c r="P11" s="115">
        <f t="shared" si="5"/>
        <v>5.6571428571428564E-2</v>
      </c>
      <c r="Q11" s="116">
        <v>7</v>
      </c>
      <c r="R11" s="115">
        <f t="shared" si="6"/>
        <v>0.06</v>
      </c>
      <c r="S11" s="116">
        <v>7</v>
      </c>
      <c r="T11" s="115">
        <f t="shared" si="7"/>
        <v>0.06</v>
      </c>
      <c r="U11" s="117">
        <v>5.9</v>
      </c>
      <c r="V11" s="115">
        <f t="shared" si="8"/>
        <v>4.2142857142857142E-2</v>
      </c>
      <c r="W11" s="116" t="s">
        <v>412</v>
      </c>
      <c r="X11" s="116">
        <f t="shared" si="9"/>
        <v>7</v>
      </c>
      <c r="Y11" s="115">
        <f t="shared" si="10"/>
        <v>0.05</v>
      </c>
      <c r="Z11" s="116" t="s">
        <v>412</v>
      </c>
      <c r="AA11" s="116">
        <f t="shared" si="11"/>
        <v>7</v>
      </c>
      <c r="AB11" s="115">
        <f t="shared" si="12"/>
        <v>0.08</v>
      </c>
      <c r="AC11" s="116">
        <v>10</v>
      </c>
      <c r="AD11" s="115">
        <f t="shared" si="13"/>
        <v>3.3333333333333333E-2</v>
      </c>
      <c r="AE11" s="116">
        <v>90</v>
      </c>
      <c r="AF11" s="115">
        <f t="shared" si="14"/>
        <v>0.04</v>
      </c>
      <c r="AG11" s="116"/>
      <c r="AH11" s="115">
        <f t="shared" si="15"/>
        <v>0</v>
      </c>
      <c r="AI11" s="116">
        <v>4</v>
      </c>
      <c r="AJ11" s="115">
        <f t="shared" si="16"/>
        <v>1.714285714285714E-2</v>
      </c>
      <c r="AK11" s="115">
        <v>0.96</v>
      </c>
      <c r="AL11" s="116">
        <v>6</v>
      </c>
      <c r="AM11" s="115">
        <f t="shared" si="17"/>
        <v>2.5714285714285717E-2</v>
      </c>
      <c r="AN11" s="78">
        <f t="shared" si="18"/>
        <v>12.645238095238096</v>
      </c>
      <c r="AO11" s="79">
        <f t="shared" si="19"/>
        <v>0.86361904761904751</v>
      </c>
      <c r="AP11" s="80"/>
      <c r="AQ11" s="92">
        <v>6.6</v>
      </c>
      <c r="AR11" s="92">
        <v>6.8</v>
      </c>
      <c r="AS11" s="92">
        <v>7</v>
      </c>
      <c r="AT11" s="93">
        <f t="shared" si="20"/>
        <v>6.8</v>
      </c>
      <c r="AV11" s="80"/>
      <c r="AW11" s="80"/>
      <c r="AX11" s="80"/>
    </row>
    <row r="12" spans="1:54" s="72" customFormat="1" ht="12.75" x14ac:dyDescent="0.2">
      <c r="A12" s="72">
        <v>3</v>
      </c>
      <c r="B12" s="111">
        <v>5</v>
      </c>
      <c r="C12" s="112" t="s">
        <v>126</v>
      </c>
      <c r="D12" s="112" t="s">
        <v>113</v>
      </c>
      <c r="E12" s="112" t="s">
        <v>32</v>
      </c>
      <c r="F12" s="113" t="s">
        <v>411</v>
      </c>
      <c r="G12" s="114">
        <v>6.4</v>
      </c>
      <c r="H12" s="115">
        <f t="shared" si="0"/>
        <v>7.3142857142857148E-2</v>
      </c>
      <c r="I12" s="116">
        <f>AVERAGE(6.9,6,6.7)</f>
        <v>6.5333333333333341</v>
      </c>
      <c r="J12" s="115">
        <f t="shared" si="1"/>
        <v>0.12133333333333335</v>
      </c>
      <c r="K12" s="116">
        <f t="shared" si="2"/>
        <v>6.2</v>
      </c>
      <c r="L12" s="115">
        <f t="shared" si="3"/>
        <v>0.11514285714285716</v>
      </c>
      <c r="M12" s="116">
        <f>AVERAGE(6.7,6.8,6.3)</f>
        <v>6.6000000000000005</v>
      </c>
      <c r="N12" s="115">
        <f t="shared" si="4"/>
        <v>7.5428571428571442E-2</v>
      </c>
      <c r="O12" s="116">
        <v>6.5</v>
      </c>
      <c r="P12" s="115">
        <f t="shared" si="5"/>
        <v>5.5714285714285709E-2</v>
      </c>
      <c r="Q12" s="116">
        <v>7</v>
      </c>
      <c r="R12" s="115">
        <f t="shared" si="6"/>
        <v>0.06</v>
      </c>
      <c r="S12" s="116">
        <v>7</v>
      </c>
      <c r="T12" s="115">
        <f t="shared" si="7"/>
        <v>0.06</v>
      </c>
      <c r="U12" s="117">
        <v>4.8</v>
      </c>
      <c r="V12" s="115">
        <f t="shared" si="8"/>
        <v>3.428571428571428E-2</v>
      </c>
      <c r="W12" s="116" t="s">
        <v>412</v>
      </c>
      <c r="X12" s="116">
        <f t="shared" si="9"/>
        <v>7</v>
      </c>
      <c r="Y12" s="115">
        <f t="shared" si="10"/>
        <v>0.05</v>
      </c>
      <c r="Z12" s="116" t="s">
        <v>412</v>
      </c>
      <c r="AA12" s="116">
        <f t="shared" si="11"/>
        <v>7</v>
      </c>
      <c r="AB12" s="115">
        <f t="shared" si="12"/>
        <v>0.08</v>
      </c>
      <c r="AC12" s="116">
        <v>11</v>
      </c>
      <c r="AD12" s="115">
        <f t="shared" si="13"/>
        <v>3.6666666666666667E-2</v>
      </c>
      <c r="AE12" s="116">
        <v>84</v>
      </c>
      <c r="AF12" s="115">
        <f t="shared" si="14"/>
        <v>3.7333333333333336E-2</v>
      </c>
      <c r="AG12" s="116"/>
      <c r="AH12" s="115">
        <f t="shared" si="15"/>
        <v>0</v>
      </c>
      <c r="AI12" s="116">
        <v>4</v>
      </c>
      <c r="AJ12" s="115">
        <f t="shared" si="16"/>
        <v>1.714285714285714E-2</v>
      </c>
      <c r="AK12" s="115">
        <v>0.86</v>
      </c>
      <c r="AL12" s="116">
        <v>4</v>
      </c>
      <c r="AM12" s="115">
        <f t="shared" si="17"/>
        <v>1.714285714285714E-2</v>
      </c>
      <c r="AN12" s="78">
        <f t="shared" si="18"/>
        <v>12.002380952380951</v>
      </c>
      <c r="AO12" s="79">
        <f t="shared" si="19"/>
        <v>0.83333333333333326</v>
      </c>
      <c r="AP12" s="80"/>
      <c r="AQ12" s="92">
        <v>6.6</v>
      </c>
      <c r="AR12" s="92">
        <v>5</v>
      </c>
      <c r="AS12" s="92">
        <v>7</v>
      </c>
      <c r="AT12" s="93">
        <f t="shared" si="20"/>
        <v>6.2</v>
      </c>
      <c r="AV12" s="80"/>
      <c r="AW12" s="80"/>
      <c r="AX12" s="80"/>
    </row>
    <row r="13" spans="1:54" s="72" customFormat="1" ht="12.75" x14ac:dyDescent="0.2">
      <c r="A13" s="72">
        <v>4</v>
      </c>
      <c r="B13" s="111">
        <v>10</v>
      </c>
      <c r="C13" s="112" t="s">
        <v>341</v>
      </c>
      <c r="D13" s="112" t="s">
        <v>342</v>
      </c>
      <c r="E13" s="112" t="s">
        <v>62</v>
      </c>
      <c r="F13" s="113" t="s">
        <v>411</v>
      </c>
      <c r="G13" s="114">
        <v>5.8</v>
      </c>
      <c r="H13" s="115">
        <f t="shared" si="0"/>
        <v>6.6285714285714281E-2</v>
      </c>
      <c r="I13" s="116">
        <f>AVERAGE(5.4,6.6,5.9)</f>
        <v>5.9666666666666659</v>
      </c>
      <c r="J13" s="115">
        <f t="shared" si="1"/>
        <v>0.1108095238095238</v>
      </c>
      <c r="K13" s="116">
        <f t="shared" si="2"/>
        <v>6.3666666666666663</v>
      </c>
      <c r="L13" s="115">
        <f t="shared" si="3"/>
        <v>0.11823809523809524</v>
      </c>
      <c r="M13" s="116">
        <f>AVERAGE(6.1,6,6.1)</f>
        <v>6.0666666666666664</v>
      </c>
      <c r="N13" s="115">
        <f t="shared" si="4"/>
        <v>6.933333333333333E-2</v>
      </c>
      <c r="O13" s="116">
        <v>5.4</v>
      </c>
      <c r="P13" s="115">
        <f t="shared" si="5"/>
        <v>4.6285714285714291E-2</v>
      </c>
      <c r="Q13" s="116">
        <v>7</v>
      </c>
      <c r="R13" s="115">
        <f t="shared" si="6"/>
        <v>0.06</v>
      </c>
      <c r="S13" s="116">
        <v>5</v>
      </c>
      <c r="T13" s="115">
        <f t="shared" si="7"/>
        <v>4.2857142857142858E-2</v>
      </c>
      <c r="U13" s="117">
        <v>4</v>
      </c>
      <c r="V13" s="115">
        <f t="shared" si="8"/>
        <v>2.8571428571428571E-2</v>
      </c>
      <c r="W13" s="116" t="s">
        <v>412</v>
      </c>
      <c r="X13" s="116">
        <f t="shared" si="9"/>
        <v>7</v>
      </c>
      <c r="Y13" s="115">
        <f t="shared" si="10"/>
        <v>0.05</v>
      </c>
      <c r="Z13" s="116" t="s">
        <v>412</v>
      </c>
      <c r="AA13" s="116">
        <f t="shared" si="11"/>
        <v>7</v>
      </c>
      <c r="AB13" s="115">
        <f t="shared" si="12"/>
        <v>0.08</v>
      </c>
      <c r="AC13" s="116">
        <v>9</v>
      </c>
      <c r="AD13" s="115">
        <f t="shared" si="13"/>
        <v>0.03</v>
      </c>
      <c r="AE13" s="116">
        <v>86</v>
      </c>
      <c r="AF13" s="115">
        <f t="shared" si="14"/>
        <v>3.8222222222222227E-2</v>
      </c>
      <c r="AG13" s="116"/>
      <c r="AH13" s="115">
        <f t="shared" si="15"/>
        <v>0</v>
      </c>
      <c r="AI13" s="116">
        <v>4</v>
      </c>
      <c r="AJ13" s="115">
        <f t="shared" si="16"/>
        <v>1.714285714285714E-2</v>
      </c>
      <c r="AK13" s="115">
        <v>0.94</v>
      </c>
      <c r="AL13" s="116">
        <v>5</v>
      </c>
      <c r="AM13" s="115">
        <f t="shared" si="17"/>
        <v>2.1428571428571429E-2</v>
      </c>
      <c r="AN13" s="78">
        <f t="shared" si="18"/>
        <v>11.685714285714285</v>
      </c>
      <c r="AO13" s="79">
        <f t="shared" si="19"/>
        <v>0.7791746031746033</v>
      </c>
      <c r="AP13" s="80"/>
      <c r="AQ13" s="92">
        <v>6.3</v>
      </c>
      <c r="AR13" s="92">
        <v>6.1</v>
      </c>
      <c r="AS13" s="92">
        <v>6.7</v>
      </c>
      <c r="AT13" s="93">
        <f t="shared" si="20"/>
        <v>6.3666666666666663</v>
      </c>
      <c r="AV13" s="80"/>
      <c r="AW13" s="80"/>
      <c r="AX13" s="80"/>
    </row>
    <row r="14" spans="1:54" s="72" customFormat="1" ht="12.75" x14ac:dyDescent="0.2">
      <c r="A14" s="72">
        <v>5</v>
      </c>
      <c r="B14" s="111">
        <v>6</v>
      </c>
      <c r="C14" s="112" t="s">
        <v>19</v>
      </c>
      <c r="D14" s="112" t="s">
        <v>20</v>
      </c>
      <c r="E14" s="112" t="s">
        <v>22</v>
      </c>
      <c r="F14" s="113" t="s">
        <v>417</v>
      </c>
      <c r="G14" s="114">
        <v>5.6</v>
      </c>
      <c r="H14" s="115">
        <f t="shared" si="0"/>
        <v>6.4000000000000001E-2</v>
      </c>
      <c r="I14" s="116">
        <f>AVERAGE(7,6,5.3)</f>
        <v>6.1000000000000005</v>
      </c>
      <c r="J14" s="115">
        <f t="shared" si="1"/>
        <v>0.11328571428571431</v>
      </c>
      <c r="K14" s="116">
        <f t="shared" si="2"/>
        <v>6.1000000000000005</v>
      </c>
      <c r="L14" s="115">
        <f t="shared" si="3"/>
        <v>0.11328571428571431</v>
      </c>
      <c r="M14" s="116">
        <f>AVERAGE(5.9,6.7,6.1)</f>
        <v>6.2333333333333343</v>
      </c>
      <c r="N14" s="115">
        <f t="shared" si="4"/>
        <v>7.1238095238095253E-2</v>
      </c>
      <c r="O14" s="116">
        <v>5.3</v>
      </c>
      <c r="P14" s="115">
        <f t="shared" si="5"/>
        <v>4.5428571428571429E-2</v>
      </c>
      <c r="Q14" s="116">
        <v>1</v>
      </c>
      <c r="R14" s="115">
        <f t="shared" si="6"/>
        <v>8.5714285714285701E-3</v>
      </c>
      <c r="S14" s="116">
        <v>1</v>
      </c>
      <c r="T14" s="115">
        <f t="shared" si="7"/>
        <v>8.5714285714285701E-3</v>
      </c>
      <c r="U14" s="114">
        <v>6.2</v>
      </c>
      <c r="V14" s="115">
        <f t="shared" si="8"/>
        <v>4.4285714285714289E-2</v>
      </c>
      <c r="W14" s="116" t="s">
        <v>412</v>
      </c>
      <c r="X14" s="116">
        <f t="shared" si="9"/>
        <v>7</v>
      </c>
      <c r="Y14" s="115">
        <f t="shared" si="10"/>
        <v>0.05</v>
      </c>
      <c r="Z14" s="116" t="s">
        <v>412</v>
      </c>
      <c r="AA14" s="116">
        <f t="shared" si="11"/>
        <v>7</v>
      </c>
      <c r="AB14" s="115">
        <f t="shared" si="12"/>
        <v>0.08</v>
      </c>
      <c r="AC14" s="116">
        <v>12</v>
      </c>
      <c r="AD14" s="115">
        <f t="shared" si="13"/>
        <v>0.04</v>
      </c>
      <c r="AE14" s="116">
        <v>88</v>
      </c>
      <c r="AF14" s="115">
        <f t="shared" si="14"/>
        <v>3.911111111111111E-2</v>
      </c>
      <c r="AG14" s="116"/>
      <c r="AH14" s="115">
        <f t="shared" si="15"/>
        <v>0</v>
      </c>
      <c r="AI14" s="116">
        <v>7</v>
      </c>
      <c r="AJ14" s="115">
        <f t="shared" si="16"/>
        <v>0.03</v>
      </c>
      <c r="AK14" s="115">
        <v>0.96</v>
      </c>
      <c r="AL14" s="116">
        <v>6</v>
      </c>
      <c r="AM14" s="115">
        <f t="shared" si="17"/>
        <v>2.5714285714285717E-2</v>
      </c>
      <c r="AN14" s="78">
        <f t="shared" si="18"/>
        <v>11.752380952380951</v>
      </c>
      <c r="AO14" s="79">
        <f t="shared" si="19"/>
        <v>0.73349206349206364</v>
      </c>
      <c r="AP14" s="80"/>
      <c r="AQ14" s="75">
        <f>AVERAGE(7,6.5)</f>
        <v>6.75</v>
      </c>
      <c r="AR14" s="75">
        <f>AVERAGE(6.5,6.6)</f>
        <v>6.55</v>
      </c>
      <c r="AS14" s="75">
        <v>5</v>
      </c>
      <c r="AT14" s="93">
        <f t="shared" si="20"/>
        <v>6.1000000000000005</v>
      </c>
      <c r="AV14" s="80"/>
      <c r="AW14" s="80"/>
      <c r="AX14" s="80"/>
    </row>
    <row r="15" spans="1:54" s="72" customFormat="1" ht="12.75" x14ac:dyDescent="0.2">
      <c r="B15" s="73">
        <v>3</v>
      </c>
      <c r="C15" s="48" t="s">
        <v>73</v>
      </c>
      <c r="D15" s="48" t="s">
        <v>74</v>
      </c>
      <c r="E15" s="48" t="s">
        <v>62</v>
      </c>
      <c r="F15" s="74" t="s">
        <v>411</v>
      </c>
      <c r="G15" s="75">
        <v>5.4</v>
      </c>
      <c r="H15" s="76">
        <f t="shared" si="0"/>
        <v>6.1714285714285715E-2</v>
      </c>
      <c r="I15" s="77">
        <f>AVERAGE(5.6,5.8,5.2)</f>
        <v>5.5333333333333323</v>
      </c>
      <c r="J15" s="76">
        <f t="shared" si="1"/>
        <v>0.10276190476190475</v>
      </c>
      <c r="K15" s="90">
        <f t="shared" si="2"/>
        <v>6.2</v>
      </c>
      <c r="L15" s="91">
        <f t="shared" si="3"/>
        <v>0.11514285714285716</v>
      </c>
      <c r="M15" s="77">
        <f>AVERAGE(6.3,5.7,4.9)</f>
        <v>5.6333333333333329</v>
      </c>
      <c r="N15" s="76">
        <f t="shared" si="4"/>
        <v>6.4380952380952372E-2</v>
      </c>
      <c r="O15" s="77">
        <v>5.2</v>
      </c>
      <c r="P15" s="76">
        <f t="shared" si="5"/>
        <v>4.4571428571428574E-2</v>
      </c>
      <c r="Q15" s="77">
        <v>7</v>
      </c>
      <c r="R15" s="76">
        <f t="shared" si="6"/>
        <v>0.06</v>
      </c>
      <c r="S15" s="77">
        <v>1</v>
      </c>
      <c r="T15" s="76">
        <f t="shared" si="7"/>
        <v>8.5714285714285701E-3</v>
      </c>
      <c r="U15" s="81">
        <v>3.9</v>
      </c>
      <c r="V15" s="76">
        <f t="shared" si="8"/>
        <v>2.7857142857142855E-2</v>
      </c>
      <c r="W15" s="77" t="s">
        <v>412</v>
      </c>
      <c r="X15" s="77">
        <f t="shared" si="9"/>
        <v>7</v>
      </c>
      <c r="Y15" s="76">
        <f t="shared" si="10"/>
        <v>0.05</v>
      </c>
      <c r="Z15" s="77" t="s">
        <v>412</v>
      </c>
      <c r="AA15" s="77">
        <f t="shared" si="11"/>
        <v>7</v>
      </c>
      <c r="AB15" s="76">
        <f t="shared" si="12"/>
        <v>0.08</v>
      </c>
      <c r="AC15" s="77">
        <v>10</v>
      </c>
      <c r="AD15" s="76">
        <f t="shared" si="13"/>
        <v>3.3333333333333333E-2</v>
      </c>
      <c r="AE15" s="77">
        <v>82</v>
      </c>
      <c r="AF15" s="76">
        <f t="shared" si="14"/>
        <v>3.6444444444444446E-2</v>
      </c>
      <c r="AG15" s="77"/>
      <c r="AH15" s="76">
        <f t="shared" si="15"/>
        <v>0</v>
      </c>
      <c r="AI15" s="77">
        <v>7</v>
      </c>
      <c r="AJ15" s="76">
        <f t="shared" si="16"/>
        <v>0.03</v>
      </c>
      <c r="AK15" s="76">
        <v>0.89</v>
      </c>
      <c r="AL15" s="77">
        <v>4</v>
      </c>
      <c r="AM15" s="76">
        <f t="shared" si="17"/>
        <v>1.714285714285714E-2</v>
      </c>
      <c r="AN15" s="78">
        <f t="shared" si="18"/>
        <v>11.204761904761906</v>
      </c>
      <c r="AO15" s="79">
        <f t="shared" si="19"/>
        <v>0.73192063492063486</v>
      </c>
      <c r="AP15" s="80"/>
      <c r="AQ15" s="92">
        <v>6.5</v>
      </c>
      <c r="AR15" s="92">
        <v>6</v>
      </c>
      <c r="AS15" s="92">
        <v>6.1</v>
      </c>
      <c r="AT15" s="93">
        <f t="shared" si="20"/>
        <v>6.2</v>
      </c>
      <c r="AV15" s="80"/>
      <c r="AW15" s="80"/>
      <c r="AX15" s="80"/>
    </row>
    <row r="16" spans="1:54" s="72" customFormat="1" ht="12.75" x14ac:dyDescent="0.2">
      <c r="B16" s="73">
        <v>11</v>
      </c>
      <c r="C16" s="48" t="s">
        <v>352</v>
      </c>
      <c r="D16" s="48" t="s">
        <v>353</v>
      </c>
      <c r="E16" s="48" t="s">
        <v>62</v>
      </c>
      <c r="F16" s="74" t="s">
        <v>411</v>
      </c>
      <c r="G16" s="75">
        <v>5.5</v>
      </c>
      <c r="H16" s="76">
        <f t="shared" si="0"/>
        <v>6.2857142857142861E-2</v>
      </c>
      <c r="I16" s="77">
        <f>AVERAGE(6,6.4,5.5)</f>
        <v>5.9666666666666659</v>
      </c>
      <c r="J16" s="76">
        <f t="shared" si="1"/>
        <v>0.1108095238095238</v>
      </c>
      <c r="K16" s="90">
        <f t="shared" si="2"/>
        <v>6.5333333333333341</v>
      </c>
      <c r="L16" s="91">
        <f t="shared" si="3"/>
        <v>0.12133333333333335</v>
      </c>
      <c r="M16" s="77">
        <f>AVERAGE(5.6,6.2,6)</f>
        <v>5.9333333333333336</v>
      </c>
      <c r="N16" s="76">
        <f t="shared" si="4"/>
        <v>6.7809523809523806E-2</v>
      </c>
      <c r="O16" s="77">
        <v>5</v>
      </c>
      <c r="P16" s="76">
        <f t="shared" si="5"/>
        <v>4.2857142857142858E-2</v>
      </c>
      <c r="Q16" s="77">
        <v>7</v>
      </c>
      <c r="R16" s="76">
        <f t="shared" si="6"/>
        <v>0.06</v>
      </c>
      <c r="S16" s="77">
        <v>1</v>
      </c>
      <c r="T16" s="76">
        <f t="shared" si="7"/>
        <v>8.5714285714285701E-3</v>
      </c>
      <c r="U16" s="81">
        <v>5.2</v>
      </c>
      <c r="V16" s="76">
        <f t="shared" si="8"/>
        <v>3.7142857142857144E-2</v>
      </c>
      <c r="W16" s="77" t="s">
        <v>412</v>
      </c>
      <c r="X16" s="77">
        <f t="shared" si="9"/>
        <v>7</v>
      </c>
      <c r="Y16" s="76">
        <f t="shared" si="10"/>
        <v>0.05</v>
      </c>
      <c r="Z16" s="77" t="s">
        <v>412</v>
      </c>
      <c r="AA16" s="77">
        <f t="shared" si="11"/>
        <v>7</v>
      </c>
      <c r="AB16" s="76">
        <f t="shared" si="12"/>
        <v>0.08</v>
      </c>
      <c r="AC16" s="77">
        <v>9</v>
      </c>
      <c r="AD16" s="76">
        <f t="shared" si="13"/>
        <v>0.03</v>
      </c>
      <c r="AE16" s="77">
        <v>88</v>
      </c>
      <c r="AF16" s="76">
        <f t="shared" si="14"/>
        <v>3.911111111111111E-2</v>
      </c>
      <c r="AG16" s="77"/>
      <c r="AH16" s="76">
        <f t="shared" si="15"/>
        <v>0</v>
      </c>
      <c r="AI16" s="77">
        <v>4</v>
      </c>
      <c r="AJ16" s="76">
        <f t="shared" si="16"/>
        <v>1.714285714285714E-2</v>
      </c>
      <c r="AK16" s="76">
        <v>0.82</v>
      </c>
      <c r="AL16" s="77">
        <v>0</v>
      </c>
      <c r="AM16" s="76">
        <f t="shared" si="17"/>
        <v>0</v>
      </c>
      <c r="AN16" s="78">
        <f t="shared" si="18"/>
        <v>11.223809523809523</v>
      </c>
      <c r="AO16" s="79">
        <f t="shared" si="19"/>
        <v>0.72763492063492075</v>
      </c>
      <c r="AP16" s="80"/>
      <c r="AQ16" s="92">
        <v>6.3</v>
      </c>
      <c r="AR16" s="92">
        <v>6.5</v>
      </c>
      <c r="AS16" s="92">
        <v>6.8</v>
      </c>
      <c r="AT16" s="93">
        <f t="shared" si="20"/>
        <v>6.5333333333333341</v>
      </c>
      <c r="AV16" s="80"/>
      <c r="AW16" s="80"/>
      <c r="AX16" s="80"/>
    </row>
    <row r="17" spans="2:50" s="72" customFormat="1" ht="12.75" x14ac:dyDescent="0.2">
      <c r="B17" s="73">
        <v>8</v>
      </c>
      <c r="C17" s="48" t="s">
        <v>259</v>
      </c>
      <c r="D17" s="48" t="s">
        <v>260</v>
      </c>
      <c r="E17" s="48" t="s">
        <v>62</v>
      </c>
      <c r="F17" s="74" t="s">
        <v>411</v>
      </c>
      <c r="G17" s="75">
        <v>5.7</v>
      </c>
      <c r="H17" s="76">
        <f t="shared" si="0"/>
        <v>6.5142857142857141E-2</v>
      </c>
      <c r="I17" s="77">
        <f>AVERAGE(5.9,6.2,6.2)</f>
        <v>6.1000000000000005</v>
      </c>
      <c r="J17" s="76">
        <f t="shared" si="1"/>
        <v>0.11328571428571431</v>
      </c>
      <c r="K17" s="90">
        <f t="shared" si="2"/>
        <v>6.5333333333333341</v>
      </c>
      <c r="L17" s="91">
        <f t="shared" si="3"/>
        <v>0.12133333333333335</v>
      </c>
      <c r="M17" s="77">
        <f>AVERAGE(6,5.9,6.1)</f>
        <v>6</v>
      </c>
      <c r="N17" s="76">
        <f t="shared" si="4"/>
        <v>6.8571428571428561E-2</v>
      </c>
      <c r="O17" s="77">
        <v>5.5</v>
      </c>
      <c r="P17" s="76">
        <f t="shared" si="5"/>
        <v>4.7142857142857146E-2</v>
      </c>
      <c r="Q17" s="77">
        <v>7</v>
      </c>
      <c r="R17" s="76">
        <f t="shared" si="6"/>
        <v>0.06</v>
      </c>
      <c r="S17" s="77">
        <v>5</v>
      </c>
      <c r="T17" s="76">
        <f t="shared" si="7"/>
        <v>4.2857142857142858E-2</v>
      </c>
      <c r="U17" s="81">
        <v>0</v>
      </c>
      <c r="V17" s="76">
        <f t="shared" si="8"/>
        <v>0</v>
      </c>
      <c r="W17" s="77" t="s">
        <v>413</v>
      </c>
      <c r="X17" s="77">
        <f t="shared" si="9"/>
        <v>0</v>
      </c>
      <c r="Y17" s="76">
        <f t="shared" si="10"/>
        <v>0</v>
      </c>
      <c r="Z17" s="77" t="s">
        <v>412</v>
      </c>
      <c r="AA17" s="77">
        <f t="shared" si="11"/>
        <v>7</v>
      </c>
      <c r="AB17" s="76">
        <f t="shared" si="12"/>
        <v>0.08</v>
      </c>
      <c r="AC17" s="77">
        <v>8</v>
      </c>
      <c r="AD17" s="76">
        <f t="shared" si="13"/>
        <v>2.6666666666666665E-2</v>
      </c>
      <c r="AE17" s="77">
        <v>89</v>
      </c>
      <c r="AF17" s="76">
        <f t="shared" si="14"/>
        <v>3.9555555555555559E-2</v>
      </c>
      <c r="AG17" s="77"/>
      <c r="AH17" s="76">
        <f t="shared" si="15"/>
        <v>0</v>
      </c>
      <c r="AI17" s="77">
        <v>4</v>
      </c>
      <c r="AJ17" s="76">
        <f t="shared" si="16"/>
        <v>1.714285714285714E-2</v>
      </c>
      <c r="AK17" s="76">
        <v>0.94</v>
      </c>
      <c r="AL17" s="77">
        <v>5</v>
      </c>
      <c r="AM17" s="76">
        <f t="shared" si="17"/>
        <v>2.1428571428571429E-2</v>
      </c>
      <c r="AN17" s="78">
        <f t="shared" si="18"/>
        <v>11.05952380952381</v>
      </c>
      <c r="AO17" s="79">
        <f t="shared" si="19"/>
        <v>0.70312698412698404</v>
      </c>
      <c r="AP17" s="80"/>
      <c r="AQ17" s="92">
        <v>6.7</v>
      </c>
      <c r="AR17" s="92">
        <v>6.3</v>
      </c>
      <c r="AS17" s="92">
        <v>6.6</v>
      </c>
      <c r="AT17" s="93">
        <f t="shared" si="20"/>
        <v>6.5333333333333341</v>
      </c>
      <c r="AV17" s="80"/>
      <c r="AW17" s="80"/>
      <c r="AX17" s="80"/>
    </row>
    <row r="18" spans="2:50" s="72" customFormat="1" ht="12.75" x14ac:dyDescent="0.2">
      <c r="B18" s="73">
        <v>9</v>
      </c>
      <c r="C18" s="48" t="s">
        <v>302</v>
      </c>
      <c r="D18" s="48" t="s">
        <v>303</v>
      </c>
      <c r="E18" s="48" t="s">
        <v>22</v>
      </c>
      <c r="F18" s="74" t="s">
        <v>417</v>
      </c>
      <c r="G18" s="75">
        <v>5.7</v>
      </c>
      <c r="H18" s="76">
        <f t="shared" si="0"/>
        <v>6.5142857142857141E-2</v>
      </c>
      <c r="I18" s="77">
        <f>AVERAGE(6.4,5.9,5.7)</f>
        <v>6</v>
      </c>
      <c r="J18" s="76">
        <f t="shared" si="1"/>
        <v>0.11142857142857142</v>
      </c>
      <c r="K18" s="90">
        <f t="shared" si="2"/>
        <v>6.25</v>
      </c>
      <c r="L18" s="91">
        <f t="shared" si="3"/>
        <v>0.11607142857142858</v>
      </c>
      <c r="M18" s="77">
        <f>AVERAGE(5.7,6.1,5.4)</f>
        <v>5.7333333333333343</v>
      </c>
      <c r="N18" s="76">
        <f t="shared" si="4"/>
        <v>6.5523809523809526E-2</v>
      </c>
      <c r="O18" s="77">
        <v>5.7</v>
      </c>
      <c r="P18" s="76">
        <f t="shared" si="5"/>
        <v>4.8857142857142863E-2</v>
      </c>
      <c r="Q18" s="77">
        <v>7</v>
      </c>
      <c r="R18" s="76">
        <f t="shared" si="6"/>
        <v>0.06</v>
      </c>
      <c r="S18" s="77">
        <v>1</v>
      </c>
      <c r="T18" s="76">
        <f t="shared" si="7"/>
        <v>8.5714285714285701E-3</v>
      </c>
      <c r="U18" s="81">
        <v>0</v>
      </c>
      <c r="V18" s="76">
        <f t="shared" si="8"/>
        <v>0</v>
      </c>
      <c r="W18" s="77" t="s">
        <v>412</v>
      </c>
      <c r="X18" s="77">
        <f t="shared" si="9"/>
        <v>7</v>
      </c>
      <c r="Y18" s="76">
        <f t="shared" si="10"/>
        <v>0.05</v>
      </c>
      <c r="Z18" s="77" t="s">
        <v>413</v>
      </c>
      <c r="AA18" s="77">
        <f t="shared" si="11"/>
        <v>0</v>
      </c>
      <c r="AB18" s="76">
        <f t="shared" si="12"/>
        <v>0</v>
      </c>
      <c r="AC18" s="77">
        <v>12</v>
      </c>
      <c r="AD18" s="76">
        <f t="shared" si="13"/>
        <v>0.04</v>
      </c>
      <c r="AE18" s="77">
        <v>90</v>
      </c>
      <c r="AF18" s="76">
        <f t="shared" si="14"/>
        <v>0.04</v>
      </c>
      <c r="AG18" s="77"/>
      <c r="AH18" s="76">
        <f t="shared" si="15"/>
        <v>0</v>
      </c>
      <c r="AI18" s="77">
        <v>7</v>
      </c>
      <c r="AJ18" s="76">
        <f t="shared" si="16"/>
        <v>0.03</v>
      </c>
      <c r="AK18" s="76">
        <v>0.88</v>
      </c>
      <c r="AL18" s="77">
        <v>4</v>
      </c>
      <c r="AM18" s="76">
        <f t="shared" si="17"/>
        <v>1.714285714285714E-2</v>
      </c>
      <c r="AN18" s="78">
        <f t="shared" si="18"/>
        <v>11.241666666666665</v>
      </c>
      <c r="AO18" s="79">
        <f t="shared" si="19"/>
        <v>0.65273809523809534</v>
      </c>
      <c r="AP18" s="80"/>
      <c r="AQ18" s="75">
        <f>AVERAGE(7,7)</f>
        <v>7</v>
      </c>
      <c r="AR18" s="75">
        <f>AVERAGE(5,6.5)</f>
        <v>5.75</v>
      </c>
      <c r="AS18" s="75">
        <v>6</v>
      </c>
      <c r="AT18" s="93">
        <f t="shared" si="20"/>
        <v>6.25</v>
      </c>
      <c r="AV18" s="80"/>
      <c r="AW18" s="80"/>
      <c r="AX18" s="80"/>
    </row>
    <row r="19" spans="2:50" s="72" customFormat="1" ht="12.75" x14ac:dyDescent="0.2">
      <c r="B19" s="73">
        <v>4</v>
      </c>
      <c r="C19" s="48" t="s">
        <v>88</v>
      </c>
      <c r="D19" s="48" t="s">
        <v>89</v>
      </c>
      <c r="E19" s="48" t="s">
        <v>62</v>
      </c>
      <c r="F19" s="74" t="s">
        <v>411</v>
      </c>
      <c r="G19" s="75">
        <v>5.6</v>
      </c>
      <c r="H19" s="76">
        <f t="shared" si="0"/>
        <v>6.4000000000000001E-2</v>
      </c>
      <c r="I19" s="77">
        <f>AVERAGE(6,6.3,5.7)</f>
        <v>6</v>
      </c>
      <c r="J19" s="76">
        <f t="shared" si="1"/>
        <v>0.11142857142857142</v>
      </c>
      <c r="K19" s="90">
        <f t="shared" si="2"/>
        <v>6.666666666666667</v>
      </c>
      <c r="L19" s="91">
        <f t="shared" si="3"/>
        <v>0.12380952380952381</v>
      </c>
      <c r="M19" s="77">
        <f>AVERAGE(6,5.7,5.7)</f>
        <v>5.8</v>
      </c>
      <c r="N19" s="76">
        <f t="shared" si="4"/>
        <v>6.6285714285714281E-2</v>
      </c>
      <c r="O19" s="77">
        <v>5.7</v>
      </c>
      <c r="P19" s="76">
        <f t="shared" si="5"/>
        <v>4.8857142857142863E-2</v>
      </c>
      <c r="Q19" s="77">
        <v>7</v>
      </c>
      <c r="R19" s="76">
        <f t="shared" si="6"/>
        <v>0.06</v>
      </c>
      <c r="S19" s="77">
        <v>1</v>
      </c>
      <c r="T19" s="76">
        <f t="shared" si="7"/>
        <v>8.5714285714285701E-3</v>
      </c>
      <c r="U19" s="81">
        <v>0</v>
      </c>
      <c r="V19" s="76">
        <f t="shared" si="8"/>
        <v>0</v>
      </c>
      <c r="W19" s="77" t="s">
        <v>412</v>
      </c>
      <c r="X19" s="77">
        <f t="shared" si="9"/>
        <v>7</v>
      </c>
      <c r="Y19" s="76">
        <f t="shared" si="10"/>
        <v>0.05</v>
      </c>
      <c r="Z19" s="77" t="s">
        <v>413</v>
      </c>
      <c r="AA19" s="77">
        <f t="shared" si="11"/>
        <v>0</v>
      </c>
      <c r="AB19" s="76">
        <f t="shared" si="12"/>
        <v>0</v>
      </c>
      <c r="AC19" s="77">
        <v>10</v>
      </c>
      <c r="AD19" s="76">
        <f t="shared" si="13"/>
        <v>3.3333333333333333E-2</v>
      </c>
      <c r="AE19" s="77">
        <v>78</v>
      </c>
      <c r="AF19" s="76">
        <f t="shared" si="14"/>
        <v>3.4666666666666665E-2</v>
      </c>
      <c r="AG19" s="77"/>
      <c r="AH19" s="76">
        <f t="shared" si="15"/>
        <v>0</v>
      </c>
      <c r="AI19" s="77">
        <v>4</v>
      </c>
      <c r="AJ19" s="76">
        <f t="shared" si="16"/>
        <v>1.714285714285714E-2</v>
      </c>
      <c r="AK19" s="76">
        <v>0.94</v>
      </c>
      <c r="AL19" s="77">
        <v>5</v>
      </c>
      <c r="AM19" s="76">
        <f t="shared" si="17"/>
        <v>2.1428571428571429E-2</v>
      </c>
      <c r="AN19" s="78">
        <f t="shared" si="18"/>
        <v>10.126190476190475</v>
      </c>
      <c r="AO19" s="79">
        <f t="shared" si="19"/>
        <v>0.63952380952380949</v>
      </c>
      <c r="AP19" s="80"/>
      <c r="AQ19" s="92">
        <v>6.8</v>
      </c>
      <c r="AR19" s="92">
        <v>7</v>
      </c>
      <c r="AS19" s="92">
        <v>6.2</v>
      </c>
      <c r="AT19" s="93">
        <f t="shared" si="20"/>
        <v>6.666666666666667</v>
      </c>
      <c r="AV19" s="80"/>
      <c r="AW19" s="80"/>
      <c r="AX19" s="80"/>
    </row>
    <row r="20" spans="2:50" s="72" customFormat="1" ht="12.75" x14ac:dyDescent="0.2">
      <c r="B20" s="73">
        <v>7</v>
      </c>
      <c r="C20" s="48" t="s">
        <v>254</v>
      </c>
      <c r="D20" s="48" t="s">
        <v>255</v>
      </c>
      <c r="E20" s="48" t="s">
        <v>22</v>
      </c>
      <c r="F20" s="74" t="s">
        <v>417</v>
      </c>
      <c r="G20" s="75">
        <v>5.4</v>
      </c>
      <c r="H20" s="76">
        <f t="shared" si="0"/>
        <v>6.1714285714285715E-2</v>
      </c>
      <c r="I20" s="77">
        <f>AVERAGE(6,6.6,5)</f>
        <v>5.8666666666666671</v>
      </c>
      <c r="J20" s="76">
        <f t="shared" si="1"/>
        <v>0.10895238095238097</v>
      </c>
      <c r="K20" s="90">
        <f t="shared" si="2"/>
        <v>6.2833333333333341</v>
      </c>
      <c r="L20" s="91">
        <f t="shared" si="3"/>
        <v>0.11669047619047619</v>
      </c>
      <c r="M20" s="77">
        <f>AVERAGE(5.5,6.3,6)</f>
        <v>5.9333333333333336</v>
      </c>
      <c r="N20" s="76">
        <f t="shared" si="4"/>
        <v>6.7809523809523806E-2</v>
      </c>
      <c r="O20" s="77">
        <v>5</v>
      </c>
      <c r="P20" s="76">
        <f t="shared" si="5"/>
        <v>4.2857142857142858E-2</v>
      </c>
      <c r="Q20" s="77">
        <v>7</v>
      </c>
      <c r="R20" s="76">
        <f t="shared" si="6"/>
        <v>0.06</v>
      </c>
      <c r="S20" s="77">
        <v>1</v>
      </c>
      <c r="T20" s="76">
        <f t="shared" si="7"/>
        <v>8.5714285714285701E-3</v>
      </c>
      <c r="U20" s="81">
        <v>0</v>
      </c>
      <c r="V20" s="76">
        <f t="shared" si="8"/>
        <v>0</v>
      </c>
      <c r="W20" s="77" t="s">
        <v>413</v>
      </c>
      <c r="X20" s="77">
        <f t="shared" si="9"/>
        <v>0</v>
      </c>
      <c r="Y20" s="76">
        <f t="shared" si="10"/>
        <v>0</v>
      </c>
      <c r="Z20" s="77" t="s">
        <v>413</v>
      </c>
      <c r="AA20" s="77">
        <f t="shared" si="11"/>
        <v>0</v>
      </c>
      <c r="AB20" s="76">
        <f t="shared" si="12"/>
        <v>0</v>
      </c>
      <c r="AC20" s="77">
        <v>9</v>
      </c>
      <c r="AD20" s="76">
        <f t="shared" si="13"/>
        <v>0.03</v>
      </c>
      <c r="AE20" s="77">
        <v>87</v>
      </c>
      <c r="AF20" s="76">
        <f t="shared" si="14"/>
        <v>3.8666666666666669E-2</v>
      </c>
      <c r="AG20" s="77"/>
      <c r="AH20" s="76">
        <f t="shared" si="15"/>
        <v>0</v>
      </c>
      <c r="AI20" s="77">
        <v>4</v>
      </c>
      <c r="AJ20" s="76">
        <f t="shared" si="16"/>
        <v>1.714285714285714E-2</v>
      </c>
      <c r="AK20" s="76">
        <v>0.92</v>
      </c>
      <c r="AL20" s="77">
        <v>5</v>
      </c>
      <c r="AM20" s="76">
        <f t="shared" si="17"/>
        <v>2.1428571428571429E-2</v>
      </c>
      <c r="AN20" s="78">
        <f t="shared" si="18"/>
        <v>10.105952380952383</v>
      </c>
      <c r="AO20" s="79">
        <f t="shared" si="19"/>
        <v>0.57383333333333331</v>
      </c>
      <c r="AP20" s="80"/>
      <c r="AQ20" s="75">
        <f>AVERAGE(6.7,7)</f>
        <v>6.85</v>
      </c>
      <c r="AR20" s="75">
        <f>AVERAGE(7,7)</f>
        <v>7</v>
      </c>
      <c r="AS20" s="75">
        <v>5</v>
      </c>
      <c r="AT20" s="93">
        <f t="shared" si="20"/>
        <v>6.2833333333333341</v>
      </c>
      <c r="AV20" s="80"/>
      <c r="AW20" s="80"/>
      <c r="AX20" s="80"/>
    </row>
  </sheetData>
  <autoFilter ref="B9:AO9"/>
  <mergeCells count="39">
    <mergeCell ref="C1:E6"/>
    <mergeCell ref="G7:H7"/>
    <mergeCell ref="I7:J7"/>
    <mergeCell ref="K7:L7"/>
    <mergeCell ref="M7:N7"/>
    <mergeCell ref="G2:G3"/>
    <mergeCell ref="S8:T8"/>
    <mergeCell ref="U8:V8"/>
    <mergeCell ref="M3:N3"/>
    <mergeCell ref="Q7:T7"/>
    <mergeCell ref="G8:H8"/>
    <mergeCell ref="I8:J8"/>
    <mergeCell ref="K8:L8"/>
    <mergeCell ref="M8:N8"/>
    <mergeCell ref="O8:P8"/>
    <mergeCell ref="Q8:R8"/>
    <mergeCell ref="U7:V7"/>
    <mergeCell ref="O7:P7"/>
    <mergeCell ref="W8:Y8"/>
    <mergeCell ref="Z8:AB8"/>
    <mergeCell ref="AC8:AD8"/>
    <mergeCell ref="Y2:Z2"/>
    <mergeCell ref="AA2:AB2"/>
    <mergeCell ref="AQ2:AT8"/>
    <mergeCell ref="C7:E7"/>
    <mergeCell ref="AL2:AM2"/>
    <mergeCell ref="AL7:AM7"/>
    <mergeCell ref="AI7:AJ7"/>
    <mergeCell ref="AI8:AJ8"/>
    <mergeCell ref="AL8:AM8"/>
    <mergeCell ref="AG8:AH8"/>
    <mergeCell ref="AG7:AH7"/>
    <mergeCell ref="W2:W3"/>
    <mergeCell ref="AI2:AJ2"/>
    <mergeCell ref="AE7:AF7"/>
    <mergeCell ref="AE8:AF8"/>
    <mergeCell ref="AC7:AD7"/>
    <mergeCell ref="W7:Y7"/>
    <mergeCell ref="Z7:AB7"/>
  </mergeCells>
  <conditionalFormatting sqref="H10:H20">
    <cfRule type="cellIs" dxfId="16" priority="16" operator="greaterThan">
      <formula>$G$8</formula>
    </cfRule>
  </conditionalFormatting>
  <conditionalFormatting sqref="J10:J20">
    <cfRule type="cellIs" dxfId="15" priority="15" operator="greaterThan">
      <formula>$I$8</formula>
    </cfRule>
  </conditionalFormatting>
  <conditionalFormatting sqref="L10:L20">
    <cfRule type="cellIs" dxfId="14" priority="14" operator="greaterThan">
      <formula>$K$8</formula>
    </cfRule>
  </conditionalFormatting>
  <conditionalFormatting sqref="N10:N20">
    <cfRule type="cellIs" dxfId="13" priority="13" operator="greaterThan">
      <formula>$M$8</formula>
    </cfRule>
  </conditionalFormatting>
  <conditionalFormatting sqref="P10:P20">
    <cfRule type="cellIs" dxfId="12" priority="12" operator="greaterThan">
      <formula>$O$8</formula>
    </cfRule>
  </conditionalFormatting>
  <conditionalFormatting sqref="R10:R20">
    <cfRule type="cellIs" dxfId="11" priority="11" operator="greaterThan">
      <formula>$Q$8</formula>
    </cfRule>
  </conditionalFormatting>
  <conditionalFormatting sqref="T10:T20">
    <cfRule type="cellIs" dxfId="10" priority="10" operator="greaterThan">
      <formula>$S$8</formula>
    </cfRule>
  </conditionalFormatting>
  <conditionalFormatting sqref="V10:V20">
    <cfRule type="cellIs" dxfId="9" priority="9" operator="greaterThan">
      <formula>$U$8</formula>
    </cfRule>
  </conditionalFormatting>
  <conditionalFormatting sqref="Y10:Y20">
    <cfRule type="cellIs" dxfId="8" priority="8" operator="greaterThan">
      <formula>$W$8</formula>
    </cfRule>
  </conditionalFormatting>
  <conditionalFormatting sqref="AB10:AB20">
    <cfRule type="cellIs" dxfId="7" priority="7" operator="greaterThan">
      <formula>$Z$8</formula>
    </cfRule>
  </conditionalFormatting>
  <conditionalFormatting sqref="AD10:AD20">
    <cfRule type="cellIs" dxfId="6" priority="6" operator="greaterThan">
      <formula>$AC$8</formula>
    </cfRule>
  </conditionalFormatting>
  <conditionalFormatting sqref="AF10:AF20">
    <cfRule type="cellIs" dxfId="5" priority="5" operator="greaterThan">
      <formula>$AE$8</formula>
    </cfRule>
  </conditionalFormatting>
  <conditionalFormatting sqref="AH10:AH20">
    <cfRule type="cellIs" dxfId="4" priority="4" operator="greaterThan">
      <formula>$AG$8</formula>
    </cfRule>
  </conditionalFormatting>
  <conditionalFormatting sqref="AJ10:AJ20">
    <cfRule type="cellIs" dxfId="3" priority="3" operator="greaterThan">
      <formula>$AI$8</formula>
    </cfRule>
  </conditionalFormatting>
  <conditionalFormatting sqref="AM10:AM20">
    <cfRule type="cellIs" dxfId="2" priority="2" operator="greaterThan">
      <formula>$AL$8</formula>
    </cfRule>
  </conditionalFormatting>
  <conditionalFormatting sqref="AO10:AO20">
    <cfRule type="cellIs" dxfId="1" priority="1" operator="greaterThan">
      <formula>$AN$8</formula>
    </cfRule>
  </conditionalFormatting>
  <pageMargins left="0.7" right="0.7" top="0.75" bottom="0.75" header="0.3" footer="0.3"/>
  <pageSetup scale="82" fitToHeight="0" orientation="landscape" horizontalDpi="30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90" zoomScaleNormal="90" workbookViewId="0">
      <pane ySplit="4" topLeftCell="A5" activePane="bottomLeft" state="frozen"/>
      <selection pane="bottomLeft" activeCell="A8" sqref="A8:XFD8"/>
    </sheetView>
  </sheetViews>
  <sheetFormatPr baseColWidth="10" defaultRowHeight="15" x14ac:dyDescent="0.25"/>
  <cols>
    <col min="1" max="1" width="3.85546875" style="40" customWidth="1"/>
    <col min="2" max="2" width="32.85546875" style="38" customWidth="1"/>
    <col min="3" max="3" width="32.28515625" style="38" customWidth="1"/>
    <col min="4" max="4" width="55.140625" style="38" customWidth="1"/>
    <col min="5" max="5" width="46.85546875" style="38" customWidth="1"/>
    <col min="6" max="16384" width="11.42578125" style="38"/>
  </cols>
  <sheetData>
    <row r="1" spans="1:5" ht="15.75" x14ac:dyDescent="0.25">
      <c r="B1" s="49" t="s">
        <v>416</v>
      </c>
      <c r="C1" s="49"/>
    </row>
    <row r="2" spans="1:5" ht="15.75" x14ac:dyDescent="0.25">
      <c r="B2" s="49" t="s">
        <v>388</v>
      </c>
      <c r="C2" s="49"/>
    </row>
    <row r="3" spans="1:5" ht="15.75" thickBot="1" x14ac:dyDescent="0.3"/>
    <row r="4" spans="1:5" s="54" customFormat="1" ht="31.5" x14ac:dyDescent="0.25">
      <c r="A4" s="50" t="s">
        <v>414</v>
      </c>
      <c r="B4" s="51" t="s">
        <v>370</v>
      </c>
      <c r="C4" s="51" t="s">
        <v>371</v>
      </c>
      <c r="D4" s="52" t="s">
        <v>415</v>
      </c>
      <c r="E4" s="53" t="s">
        <v>439</v>
      </c>
    </row>
    <row r="5" spans="1:5" x14ac:dyDescent="0.25">
      <c r="A5" s="55">
        <v>1</v>
      </c>
      <c r="B5" s="56" t="s">
        <v>45</v>
      </c>
      <c r="C5" s="48" t="s">
        <v>46</v>
      </c>
      <c r="D5" s="57" t="s">
        <v>413</v>
      </c>
      <c r="E5" s="58" t="s">
        <v>412</v>
      </c>
    </row>
    <row r="6" spans="1:5" x14ac:dyDescent="0.25">
      <c r="A6" s="55">
        <v>2</v>
      </c>
      <c r="B6" s="56" t="s">
        <v>52</v>
      </c>
      <c r="C6" s="48" t="s">
        <v>53</v>
      </c>
      <c r="D6" s="57" t="s">
        <v>413</v>
      </c>
      <c r="E6" s="58" t="s">
        <v>412</v>
      </c>
    </row>
    <row r="7" spans="1:5" x14ac:dyDescent="0.25">
      <c r="A7" s="55">
        <v>3</v>
      </c>
      <c r="B7" s="56" t="s">
        <v>73</v>
      </c>
      <c r="C7" s="48" t="s">
        <v>74</v>
      </c>
      <c r="D7" s="57" t="s">
        <v>413</v>
      </c>
      <c r="E7" s="58" t="s">
        <v>412</v>
      </c>
    </row>
    <row r="8" spans="1:5" x14ac:dyDescent="0.25">
      <c r="A8" s="55">
        <v>4</v>
      </c>
      <c r="B8" s="56" t="s">
        <v>88</v>
      </c>
      <c r="C8" s="48" t="s">
        <v>89</v>
      </c>
      <c r="D8" s="57" t="s">
        <v>413</v>
      </c>
      <c r="E8" s="58" t="s">
        <v>413</v>
      </c>
    </row>
    <row r="9" spans="1:5" x14ac:dyDescent="0.25">
      <c r="A9" s="55">
        <v>5</v>
      </c>
      <c r="B9" s="56" t="s">
        <v>126</v>
      </c>
      <c r="C9" s="48" t="s">
        <v>113</v>
      </c>
      <c r="D9" s="57" t="s">
        <v>413</v>
      </c>
      <c r="E9" s="58" t="s">
        <v>412</v>
      </c>
    </row>
    <row r="10" spans="1:5" x14ac:dyDescent="0.25">
      <c r="A10" s="55">
        <v>6</v>
      </c>
      <c r="B10" s="56" t="s">
        <v>19</v>
      </c>
      <c r="C10" s="48" t="s">
        <v>20</v>
      </c>
      <c r="D10" s="57" t="s">
        <v>413</v>
      </c>
      <c r="E10" s="58" t="s">
        <v>412</v>
      </c>
    </row>
    <row r="11" spans="1:5" x14ac:dyDescent="0.25">
      <c r="A11" s="55">
        <v>7</v>
      </c>
      <c r="B11" s="56" t="s">
        <v>254</v>
      </c>
      <c r="C11" s="48" t="s">
        <v>255</v>
      </c>
      <c r="D11" s="57" t="s">
        <v>413</v>
      </c>
      <c r="E11" s="58" t="s">
        <v>413</v>
      </c>
    </row>
    <row r="12" spans="1:5" x14ac:dyDescent="0.25">
      <c r="A12" s="55">
        <v>8</v>
      </c>
      <c r="B12" s="56" t="s">
        <v>259</v>
      </c>
      <c r="C12" s="48" t="s">
        <v>260</v>
      </c>
      <c r="D12" s="57" t="s">
        <v>413</v>
      </c>
      <c r="E12" s="58" t="s">
        <v>413</v>
      </c>
    </row>
    <row r="13" spans="1:5" x14ac:dyDescent="0.25">
      <c r="A13" s="55">
        <v>9</v>
      </c>
      <c r="B13" s="56" t="s">
        <v>302</v>
      </c>
      <c r="C13" s="48" t="s">
        <v>303</v>
      </c>
      <c r="D13" s="57" t="s">
        <v>413</v>
      </c>
      <c r="E13" s="58" t="s">
        <v>413</v>
      </c>
    </row>
    <row r="14" spans="1:5" x14ac:dyDescent="0.25">
      <c r="A14" s="55">
        <v>10</v>
      </c>
      <c r="B14" s="56" t="s">
        <v>341</v>
      </c>
      <c r="C14" s="48" t="s">
        <v>342</v>
      </c>
      <c r="D14" s="57" t="s">
        <v>413</v>
      </c>
      <c r="E14" s="58" t="s">
        <v>412</v>
      </c>
    </row>
    <row r="15" spans="1:5" x14ac:dyDescent="0.25">
      <c r="A15" s="55">
        <v>11</v>
      </c>
      <c r="B15" s="56" t="s">
        <v>352</v>
      </c>
      <c r="C15" s="48" t="s">
        <v>353</v>
      </c>
      <c r="D15" s="57" t="s">
        <v>413</v>
      </c>
      <c r="E15" s="58" t="s">
        <v>412</v>
      </c>
    </row>
  </sheetData>
  <autoFilter ref="A4:E5"/>
  <conditionalFormatting sqref="D5:E15">
    <cfRule type="containsText" dxfId="0" priority="1" operator="containsText" text="NO">
      <formula>NOT(ISERROR(SEARCH("NO",D5)))</formula>
    </cfRule>
  </conditionalFormatting>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sheetPr>
  <dimension ref="A2:O40"/>
  <sheetViews>
    <sheetView zoomScale="90" zoomScaleNormal="90" workbookViewId="0">
      <pane ySplit="2" topLeftCell="A3" activePane="bottomLeft" state="frozen"/>
      <selection pane="bottomLeft" activeCell="D28" sqref="D28"/>
    </sheetView>
  </sheetViews>
  <sheetFormatPr baseColWidth="10" defaultRowHeight="15" x14ac:dyDescent="0.25"/>
  <cols>
    <col min="1" max="1" width="4.28515625" style="8" customWidth="1"/>
    <col min="2" max="2" width="20.5703125" style="8" bestFit="1" customWidth="1"/>
    <col min="3" max="3" width="18.5703125" style="8" bestFit="1" customWidth="1"/>
    <col min="4" max="4" width="20.28515625" style="8" bestFit="1" customWidth="1"/>
    <col min="5" max="5" width="11.28515625" style="8" bestFit="1" customWidth="1"/>
    <col min="6" max="7" width="14.5703125" style="8" bestFit="1" customWidth="1"/>
    <col min="8" max="8" width="13.140625" style="8" bestFit="1" customWidth="1"/>
    <col min="9" max="9" width="10" style="8" customWidth="1"/>
    <col min="10" max="10" width="3.5703125" style="8" customWidth="1"/>
    <col min="11" max="11" width="11.42578125" style="8"/>
    <col min="12" max="12" width="11.85546875" style="8" bestFit="1" customWidth="1"/>
    <col min="13" max="16384" width="11.42578125" style="8"/>
  </cols>
  <sheetData>
    <row r="2" spans="1:9" x14ac:dyDescent="0.25">
      <c r="B2" s="9" t="s">
        <v>370</v>
      </c>
      <c r="C2" s="9" t="s">
        <v>371</v>
      </c>
      <c r="D2" s="9" t="s">
        <v>372</v>
      </c>
      <c r="E2" s="9" t="s">
        <v>373</v>
      </c>
      <c r="F2" s="9" t="s">
        <v>374</v>
      </c>
      <c r="G2" s="9" t="s">
        <v>375</v>
      </c>
      <c r="H2" s="9" t="s">
        <v>376</v>
      </c>
      <c r="I2" s="9" t="s">
        <v>377</v>
      </c>
    </row>
    <row r="3" spans="1:9" ht="15" hidden="1" customHeight="1" x14ac:dyDescent="0.25">
      <c r="A3" s="8">
        <v>1</v>
      </c>
      <c r="B3" s="10" t="s">
        <v>36</v>
      </c>
      <c r="C3" s="10" t="s">
        <v>37</v>
      </c>
      <c r="D3" s="10" t="s">
        <v>32</v>
      </c>
      <c r="E3" s="11">
        <f>'[1]Rocio Ilabaca'!I3</f>
        <v>57</v>
      </c>
      <c r="F3" s="12">
        <f>'[1]Rocio Ilabaca'!J3</f>
        <v>6</v>
      </c>
      <c r="G3" s="13">
        <f>'[1]Rocio Ilabaca'!K3</f>
        <v>0.86363636363636365</v>
      </c>
      <c r="H3" s="14" t="s">
        <v>25</v>
      </c>
      <c r="I3" s="14" t="s">
        <v>378</v>
      </c>
    </row>
    <row r="4" spans="1:9" hidden="1" x14ac:dyDescent="0.25">
      <c r="A4" s="8">
        <v>2</v>
      </c>
      <c r="B4" s="10" t="s">
        <v>316</v>
      </c>
      <c r="C4" s="10" t="s">
        <v>317</v>
      </c>
      <c r="D4" s="10" t="s">
        <v>32</v>
      </c>
      <c r="E4" s="11">
        <f>'[1]Rocio Ilabaca'!I3</f>
        <v>57</v>
      </c>
      <c r="F4" s="12">
        <f>'[1]Rocio Ilabaca'!J3</f>
        <v>6</v>
      </c>
      <c r="G4" s="13">
        <f>'[1]Rocio Ilabaca'!K3</f>
        <v>0.86363636363636365</v>
      </c>
      <c r="H4" s="14" t="s">
        <v>25</v>
      </c>
      <c r="I4" s="14" t="s">
        <v>378</v>
      </c>
    </row>
    <row r="5" spans="1:9" hidden="1" x14ac:dyDescent="0.25">
      <c r="A5" s="8">
        <v>3</v>
      </c>
      <c r="B5" s="10" t="s">
        <v>96</v>
      </c>
      <c r="C5" s="10" t="s">
        <v>97</v>
      </c>
      <c r="D5" s="10" t="s">
        <v>32</v>
      </c>
      <c r="E5" s="11">
        <f>'[1]Milka Donoso'!I3</f>
        <v>54</v>
      </c>
      <c r="F5" s="12">
        <f>'[1]Milka Donoso'!J3</f>
        <v>5.6</v>
      </c>
      <c r="G5" s="17">
        <f>'[1]Milka Donoso'!K3</f>
        <v>0.81818181818181823</v>
      </c>
      <c r="H5" s="14" t="s">
        <v>25</v>
      </c>
      <c r="I5" s="14" t="s">
        <v>378</v>
      </c>
    </row>
    <row r="6" spans="1:9" hidden="1" x14ac:dyDescent="0.25">
      <c r="A6" s="8">
        <v>4</v>
      </c>
      <c r="B6" s="10" t="s">
        <v>29</v>
      </c>
      <c r="C6" s="10" t="s">
        <v>30</v>
      </c>
      <c r="D6" s="10" t="s">
        <v>32</v>
      </c>
      <c r="E6" s="11">
        <f>'[1]Leonardo Lopez'!I3</f>
        <v>51</v>
      </c>
      <c r="F6" s="12">
        <f>'[1]Leonardo Lopez'!J3</f>
        <v>5.3</v>
      </c>
      <c r="G6" s="13">
        <f>'[1]Leonardo Lopez'!K3</f>
        <v>0.77272727272727271</v>
      </c>
      <c r="H6" s="14" t="s">
        <v>25</v>
      </c>
      <c r="I6" s="14" t="s">
        <v>382</v>
      </c>
    </row>
    <row r="7" spans="1:9" hidden="1" x14ac:dyDescent="0.25">
      <c r="A7" s="8">
        <v>5</v>
      </c>
      <c r="B7" s="10" t="s">
        <v>180</v>
      </c>
      <c r="C7" s="10" t="s">
        <v>181</v>
      </c>
      <c r="D7" s="10" t="s">
        <v>183</v>
      </c>
      <c r="E7" s="11">
        <f>'[1]Branco Becerra'!I3</f>
        <v>47</v>
      </c>
      <c r="F7" s="12">
        <f>'[1]Branco Becerra'!J3</f>
        <v>4.8</v>
      </c>
      <c r="G7" s="13">
        <f>'[1]Branco Becerra'!K3</f>
        <v>0.71212121212121215</v>
      </c>
      <c r="H7" s="14" t="s">
        <v>25</v>
      </c>
      <c r="I7" s="14" t="s">
        <v>382</v>
      </c>
    </row>
    <row r="8" spans="1:9" hidden="1" x14ac:dyDescent="0.25">
      <c r="A8" s="8">
        <v>6</v>
      </c>
      <c r="B8" s="10" t="s">
        <v>227</v>
      </c>
      <c r="C8" s="10" t="s">
        <v>228</v>
      </c>
      <c r="D8" s="10" t="s">
        <v>230</v>
      </c>
      <c r="E8" s="11">
        <f>'[1]Karla Muñoz'!I3</f>
        <v>30</v>
      </c>
      <c r="F8" s="12">
        <f>'[1]Karla Muñoz'!J3</f>
        <v>3.3</v>
      </c>
      <c r="G8" s="13">
        <f>'[1]Karla Muñoz'!K3</f>
        <v>0.45454545454545453</v>
      </c>
      <c r="H8" s="14" t="s">
        <v>25</v>
      </c>
      <c r="I8" s="14" t="s">
        <v>378</v>
      </c>
    </row>
    <row r="9" spans="1:9" hidden="1" x14ac:dyDescent="0.25">
      <c r="A9" s="8">
        <v>7</v>
      </c>
      <c r="B9" s="19" t="s">
        <v>81</v>
      </c>
      <c r="C9" s="19" t="s">
        <v>82</v>
      </c>
      <c r="D9" s="19" t="s">
        <v>62</v>
      </c>
      <c r="E9" s="20"/>
      <c r="F9" s="21"/>
      <c r="G9" s="22"/>
      <c r="H9" s="23" t="s">
        <v>25</v>
      </c>
      <c r="I9" s="23" t="s">
        <v>382</v>
      </c>
    </row>
    <row r="10" spans="1:9" hidden="1" x14ac:dyDescent="0.25">
      <c r="A10" s="8">
        <v>8</v>
      </c>
      <c r="B10" s="19" t="s">
        <v>308</v>
      </c>
      <c r="C10" s="19" t="s">
        <v>309</v>
      </c>
      <c r="D10" s="19" t="s">
        <v>22</v>
      </c>
      <c r="E10" s="20"/>
      <c r="F10" s="21"/>
      <c r="G10" s="24"/>
      <c r="H10" s="23" t="s">
        <v>25</v>
      </c>
      <c r="I10" s="23" t="s">
        <v>382</v>
      </c>
    </row>
    <row r="11" spans="1:9" x14ac:dyDescent="0.25">
      <c r="A11" s="8">
        <v>9</v>
      </c>
      <c r="B11" s="10" t="s">
        <v>19</v>
      </c>
      <c r="C11" s="10" t="s">
        <v>20</v>
      </c>
      <c r="D11" s="10" t="s">
        <v>22</v>
      </c>
      <c r="E11" s="11">
        <f>'[1]Veronica Gonzalez'!I3</f>
        <v>59</v>
      </c>
      <c r="F11" s="12">
        <f>'[1]Veronica Gonzalez'!J3</f>
        <v>6.2</v>
      </c>
      <c r="G11" s="13">
        <f>'[1]Veronica Gonzalez'!K3</f>
        <v>0.89393939393939392</v>
      </c>
      <c r="H11" s="14" t="s">
        <v>34</v>
      </c>
      <c r="I11" s="14" t="s">
        <v>378</v>
      </c>
    </row>
    <row r="12" spans="1:9" x14ac:dyDescent="0.25">
      <c r="A12" s="8">
        <v>10</v>
      </c>
      <c r="B12" s="10" t="s">
        <v>52</v>
      </c>
      <c r="C12" s="10" t="s">
        <v>53</v>
      </c>
      <c r="D12" s="10" t="s">
        <v>32</v>
      </c>
      <c r="E12" s="11">
        <f>'[1]Karyme Vargas'!I3</f>
        <v>56</v>
      </c>
      <c r="F12" s="12">
        <f>'[1]Karyme Vargas'!J3</f>
        <v>5.9</v>
      </c>
      <c r="G12" s="13">
        <f>'[1]Karyme Vargas'!K3</f>
        <v>0.84848484848484851</v>
      </c>
      <c r="H12" s="14" t="s">
        <v>34</v>
      </c>
      <c r="I12" s="14" t="s">
        <v>378</v>
      </c>
    </row>
    <row r="13" spans="1:9" x14ac:dyDescent="0.25">
      <c r="A13" s="8">
        <v>11</v>
      </c>
      <c r="B13" s="10" t="s">
        <v>45</v>
      </c>
      <c r="C13" s="10" t="s">
        <v>46</v>
      </c>
      <c r="D13" s="10" t="s">
        <v>32</v>
      </c>
      <c r="E13" s="11">
        <f>'[1]Alejandro Gonzalez'!I3</f>
        <v>51</v>
      </c>
      <c r="F13" s="12">
        <f>'[1]Alejandro Gonzalez'!J3</f>
        <v>5.3</v>
      </c>
      <c r="G13" s="13">
        <f>'[1]Alejandro Gonzalez'!K3</f>
        <v>0.77272727272727271</v>
      </c>
      <c r="H13" s="14" t="s">
        <v>34</v>
      </c>
      <c r="I13" s="14" t="s">
        <v>382</v>
      </c>
    </row>
    <row r="14" spans="1:9" x14ac:dyDescent="0.25">
      <c r="A14" s="8">
        <v>12</v>
      </c>
      <c r="B14" s="10" t="s">
        <v>352</v>
      </c>
      <c r="C14" s="10" t="s">
        <v>353</v>
      </c>
      <c r="D14" s="10" t="s">
        <v>62</v>
      </c>
      <c r="E14" s="11">
        <f>'[1]Natalia Bascuñan'!I3</f>
        <v>50</v>
      </c>
      <c r="F14" s="12">
        <f>'[1]Natalia Bascuñan'!J3</f>
        <v>5.2</v>
      </c>
      <c r="G14" s="13">
        <f>'[1]Natalia Bascuñan'!K3</f>
        <v>0.75757575757575757</v>
      </c>
      <c r="H14" s="14" t="s">
        <v>34</v>
      </c>
      <c r="I14" s="14" t="s">
        <v>378</v>
      </c>
    </row>
    <row r="15" spans="1:9" x14ac:dyDescent="0.25">
      <c r="A15" s="8">
        <v>13</v>
      </c>
      <c r="B15" s="10" t="s">
        <v>126</v>
      </c>
      <c r="C15" s="10" t="s">
        <v>113</v>
      </c>
      <c r="D15" s="10" t="s">
        <v>32</v>
      </c>
      <c r="E15" s="28">
        <f>'[1]Fernanda Sagredo'!I3</f>
        <v>47</v>
      </c>
      <c r="F15" s="29">
        <f>'[1]Fernanda Sagredo'!J3</f>
        <v>4.8</v>
      </c>
      <c r="G15" s="30">
        <f>'[1]Fernanda Sagredo'!K3</f>
        <v>0.71212121212121215</v>
      </c>
      <c r="H15" s="14" t="s">
        <v>34</v>
      </c>
      <c r="I15" s="14" t="s">
        <v>378</v>
      </c>
    </row>
    <row r="16" spans="1:9" x14ac:dyDescent="0.25">
      <c r="A16" s="8">
        <v>14</v>
      </c>
      <c r="B16" s="10" t="s">
        <v>341</v>
      </c>
      <c r="C16" s="10" t="s">
        <v>342</v>
      </c>
      <c r="D16" s="10" t="s">
        <v>62</v>
      </c>
      <c r="E16" s="11">
        <f>'[1]Lia Donoso'!I3</f>
        <v>40</v>
      </c>
      <c r="F16" s="12">
        <f>'[1]Lia Donoso'!J3</f>
        <v>4</v>
      </c>
      <c r="G16" s="13">
        <f>'[1]Lia Donoso'!K3</f>
        <v>0.60606060606060608</v>
      </c>
      <c r="H16" s="14" t="s">
        <v>34</v>
      </c>
      <c r="I16" s="14" t="s">
        <v>378</v>
      </c>
    </row>
    <row r="17" spans="1:15" x14ac:dyDescent="0.25">
      <c r="A17" s="8">
        <v>15</v>
      </c>
      <c r="B17" s="10" t="s">
        <v>73</v>
      </c>
      <c r="C17" s="10" t="s">
        <v>74</v>
      </c>
      <c r="D17" s="10" t="s">
        <v>62</v>
      </c>
      <c r="E17" s="11">
        <f>'[1]Cristopher Farias'!I3</f>
        <v>38</v>
      </c>
      <c r="F17" s="12">
        <f>'[1]Cristopher Farias'!J3</f>
        <v>3.9</v>
      </c>
      <c r="G17" s="13">
        <f>'[1]Cristopher Farias'!K3</f>
        <v>0.5757575757575758</v>
      </c>
      <c r="H17" s="14" t="s">
        <v>34</v>
      </c>
      <c r="I17" s="14" t="s">
        <v>382</v>
      </c>
    </row>
    <row r="18" spans="1:15" ht="15" customHeight="1" x14ac:dyDescent="0.25">
      <c r="A18" s="8">
        <v>16</v>
      </c>
      <c r="B18" s="19" t="s">
        <v>88</v>
      </c>
      <c r="C18" s="19" t="s">
        <v>89</v>
      </c>
      <c r="D18" s="19" t="s">
        <v>62</v>
      </c>
      <c r="E18" s="20"/>
      <c r="F18" s="21"/>
      <c r="G18" s="24"/>
      <c r="H18" s="23" t="s">
        <v>34</v>
      </c>
      <c r="I18" s="23" t="s">
        <v>382</v>
      </c>
    </row>
    <row r="19" spans="1:15" x14ac:dyDescent="0.25">
      <c r="A19" s="8">
        <v>17</v>
      </c>
      <c r="B19" s="19" t="s">
        <v>254</v>
      </c>
      <c r="C19" s="19" t="s">
        <v>255</v>
      </c>
      <c r="D19" s="19" t="s">
        <v>22</v>
      </c>
      <c r="E19" s="20"/>
      <c r="F19" s="21"/>
      <c r="G19" s="24"/>
      <c r="H19" s="23" t="s">
        <v>34</v>
      </c>
      <c r="I19" s="23" t="s">
        <v>382</v>
      </c>
    </row>
    <row r="20" spans="1:15" x14ac:dyDescent="0.25">
      <c r="A20" s="8">
        <v>18</v>
      </c>
      <c r="B20" s="19" t="s">
        <v>259</v>
      </c>
      <c r="C20" s="19" t="s">
        <v>260</v>
      </c>
      <c r="D20" s="19" t="s">
        <v>62</v>
      </c>
      <c r="E20" s="20"/>
      <c r="F20" s="21"/>
      <c r="G20" s="24"/>
      <c r="H20" s="23" t="s">
        <v>34</v>
      </c>
      <c r="I20" s="23" t="s">
        <v>378</v>
      </c>
    </row>
    <row r="21" spans="1:15" x14ac:dyDescent="0.25">
      <c r="A21" s="8">
        <v>19</v>
      </c>
      <c r="B21" s="19" t="s">
        <v>302</v>
      </c>
      <c r="C21" s="19" t="s">
        <v>303</v>
      </c>
      <c r="D21" s="19" t="s">
        <v>22</v>
      </c>
      <c r="E21" s="20"/>
      <c r="F21" s="21"/>
      <c r="G21" s="24"/>
      <c r="H21" s="23" t="s">
        <v>34</v>
      </c>
      <c r="I21" s="23" t="s">
        <v>382</v>
      </c>
    </row>
    <row r="22" spans="1:15" hidden="1" x14ac:dyDescent="0.25">
      <c r="A22" s="8">
        <v>20</v>
      </c>
      <c r="B22" s="33"/>
      <c r="C22" s="33"/>
      <c r="D22" s="33"/>
      <c r="E22" s="34"/>
      <c r="F22" s="35"/>
      <c r="G22" s="36"/>
      <c r="H22" s="37"/>
      <c r="I22" s="37"/>
    </row>
    <row r="23" spans="1:15" x14ac:dyDescent="0.25">
      <c r="K23" s="15">
        <v>0.3</v>
      </c>
      <c r="L23" s="16" t="s">
        <v>379</v>
      </c>
    </row>
    <row r="24" spans="1:15" x14ac:dyDescent="0.25">
      <c r="K24" s="15">
        <v>0.65</v>
      </c>
      <c r="L24" s="16" t="s">
        <v>380</v>
      </c>
    </row>
    <row r="25" spans="1:15" x14ac:dyDescent="0.25">
      <c r="K25" s="15">
        <v>1</v>
      </c>
      <c r="L25" s="16" t="s">
        <v>381</v>
      </c>
    </row>
    <row r="27" spans="1:15" x14ac:dyDescent="0.25">
      <c r="K27" s="9" t="s">
        <v>376</v>
      </c>
      <c r="L27" s="9" t="s">
        <v>383</v>
      </c>
      <c r="M27" s="9" t="s">
        <v>384</v>
      </c>
      <c r="N27" s="9" t="s">
        <v>385</v>
      </c>
      <c r="O27" s="9" t="s">
        <v>386</v>
      </c>
    </row>
    <row r="28" spans="1:15" x14ac:dyDescent="0.25">
      <c r="K28" s="18" t="s">
        <v>387</v>
      </c>
      <c r="L28" s="18">
        <f>SUM(COUNTIFS(H3:H22,"Estados Unidos",I3:I22,"H"))</f>
        <v>4</v>
      </c>
      <c r="M28" s="18">
        <f>SUM(COUNTIFS(H3:H22,"Estados Unidos",I3:I22,"M"))</f>
        <v>4</v>
      </c>
      <c r="N28" s="18">
        <f>SUM(L28:M28)</f>
        <v>8</v>
      </c>
      <c r="O28" s="18">
        <v>4</v>
      </c>
    </row>
    <row r="29" spans="1:15" x14ac:dyDescent="0.25">
      <c r="K29" s="18" t="s">
        <v>388</v>
      </c>
      <c r="L29" s="18">
        <f>SUM(COUNTIFS(H3:H22,"Francia",I3:I22,"H"))</f>
        <v>5</v>
      </c>
      <c r="M29" s="18">
        <f>SUM(COUNTIFS(H3:H22,"Francia",I3:I22,"M"))</f>
        <v>6</v>
      </c>
      <c r="N29" s="18">
        <f>SUM(L29:M29)</f>
        <v>11</v>
      </c>
      <c r="O29" s="18">
        <v>4</v>
      </c>
    </row>
    <row r="30" spans="1:15" x14ac:dyDescent="0.25">
      <c r="K30" s="9" t="s">
        <v>389</v>
      </c>
      <c r="L30" s="18">
        <f>SUM(L28:L29)</f>
        <v>9</v>
      </c>
      <c r="M30" s="18">
        <f>SUM(M28:M29)</f>
        <v>10</v>
      </c>
      <c r="N30" s="18">
        <f>SUM(N28:N29)</f>
        <v>19</v>
      </c>
      <c r="O30" s="18">
        <f>SUM(O28:O29)</f>
        <v>8</v>
      </c>
    </row>
    <row r="32" spans="1:15" x14ac:dyDescent="0.25">
      <c r="K32" s="25" t="s">
        <v>390</v>
      </c>
      <c r="L32" s="26"/>
      <c r="M32" s="27"/>
    </row>
    <row r="34" spans="11:12" x14ac:dyDescent="0.25">
      <c r="K34" s="8" t="s">
        <v>391</v>
      </c>
    </row>
    <row r="35" spans="11:12" x14ac:dyDescent="0.25">
      <c r="K35" s="31" t="s">
        <v>392</v>
      </c>
    </row>
    <row r="37" spans="11:12" x14ac:dyDescent="0.25">
      <c r="K37" s="9" t="s">
        <v>393</v>
      </c>
    </row>
    <row r="38" spans="11:12" x14ac:dyDescent="0.25">
      <c r="K38" s="18" t="s">
        <v>394</v>
      </c>
      <c r="L38" s="18">
        <f>COUNTIF(I3:I22,"H")</f>
        <v>9</v>
      </c>
    </row>
    <row r="39" spans="11:12" x14ac:dyDescent="0.25">
      <c r="K39" s="18" t="s">
        <v>395</v>
      </c>
      <c r="L39" s="18">
        <f>COUNTIF(I3:I22,"M")</f>
        <v>10</v>
      </c>
    </row>
    <row r="40" spans="11:12" x14ac:dyDescent="0.25">
      <c r="K40" s="32" t="s">
        <v>396</v>
      </c>
      <c r="L40" s="18">
        <f>SUM(L38:L39)</f>
        <v>19</v>
      </c>
    </row>
  </sheetData>
  <autoFilter ref="B2:I22">
    <filterColumn colId="6">
      <filters>
        <filter val="Francia"/>
      </filters>
    </filterColumn>
    <sortState ref="B3:I35">
      <sortCondition ref="H2:H26"/>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55"/>
  <sheetViews>
    <sheetView topLeftCell="D1" workbookViewId="0">
      <selection activeCell="F56" sqref="F56"/>
    </sheetView>
  </sheetViews>
  <sheetFormatPr baseColWidth="10" defaultColWidth="14.42578125" defaultRowHeight="15.75" customHeight="1" x14ac:dyDescent="0.2"/>
  <cols>
    <col min="1" max="25" width="21.5703125" style="95" customWidth="1"/>
    <col min="26" max="16384" width="14.42578125" style="95"/>
  </cols>
  <sheetData>
    <row r="1" spans="1:19" ht="15.75" customHeight="1" x14ac:dyDescent="0.2">
      <c r="A1" s="95" t="s">
        <v>0</v>
      </c>
      <c r="B1" s="96" t="s">
        <v>1</v>
      </c>
      <c r="C1" s="95" t="s">
        <v>2</v>
      </c>
      <c r="D1" s="95" t="s">
        <v>3</v>
      </c>
      <c r="E1" s="95" t="s">
        <v>4</v>
      </c>
      <c r="F1" s="95" t="s">
        <v>5</v>
      </c>
      <c r="G1" s="95" t="s">
        <v>6</v>
      </c>
      <c r="H1" s="96" t="s">
        <v>7</v>
      </c>
      <c r="I1" s="95" t="s">
        <v>8</v>
      </c>
      <c r="J1" s="95" t="s">
        <v>9</v>
      </c>
      <c r="K1" s="96" t="s">
        <v>10</v>
      </c>
      <c r="L1" s="95" t="s">
        <v>11</v>
      </c>
      <c r="M1" s="95" t="s">
        <v>12</v>
      </c>
      <c r="N1" s="95" t="s">
        <v>13</v>
      </c>
      <c r="O1" s="96" t="s">
        <v>14</v>
      </c>
      <c r="P1" s="96" t="s">
        <v>15</v>
      </c>
      <c r="Q1" s="96" t="s">
        <v>16</v>
      </c>
      <c r="R1" s="96" t="s">
        <v>17</v>
      </c>
      <c r="S1" s="96" t="s">
        <v>18</v>
      </c>
    </row>
    <row r="2" spans="1:19" customFormat="1" ht="15.75" hidden="1" customHeight="1" x14ac:dyDescent="0.2">
      <c r="A2" s="2">
        <v>43083.816104328704</v>
      </c>
      <c r="B2" s="3">
        <v>43083</v>
      </c>
      <c r="C2" s="1" t="s">
        <v>36</v>
      </c>
      <c r="D2" s="1" t="s">
        <v>37</v>
      </c>
      <c r="E2" s="1" t="s">
        <v>38</v>
      </c>
      <c r="F2" s="3">
        <v>36745</v>
      </c>
      <c r="G2" s="1">
        <v>17</v>
      </c>
      <c r="H2" s="1" t="s">
        <v>32</v>
      </c>
      <c r="I2" s="1" t="s">
        <v>39</v>
      </c>
      <c r="J2" s="1" t="s">
        <v>40</v>
      </c>
      <c r="K2" s="1" t="s">
        <v>25</v>
      </c>
      <c r="L2" s="1" t="s">
        <v>26</v>
      </c>
      <c r="M2" s="1" t="s">
        <v>41</v>
      </c>
      <c r="N2" s="1" t="s">
        <v>42</v>
      </c>
      <c r="O2" s="1" t="s">
        <v>26</v>
      </c>
      <c r="P2" s="1" t="s">
        <v>43</v>
      </c>
      <c r="Q2" s="1" t="s">
        <v>44</v>
      </c>
    </row>
    <row r="3" spans="1:19" ht="15.75" customHeight="1" x14ac:dyDescent="0.2">
      <c r="A3" s="97">
        <v>43083.841855150458</v>
      </c>
      <c r="B3" s="98">
        <v>43083</v>
      </c>
      <c r="C3" s="96" t="s">
        <v>45</v>
      </c>
      <c r="D3" s="96" t="s">
        <v>46</v>
      </c>
      <c r="E3" s="96" t="s">
        <v>47</v>
      </c>
      <c r="F3" s="98">
        <v>36804</v>
      </c>
      <c r="G3" s="96">
        <v>17</v>
      </c>
      <c r="H3" s="96" t="s">
        <v>32</v>
      </c>
      <c r="I3" s="96" t="s">
        <v>48</v>
      </c>
      <c r="J3" s="96">
        <v>931041082</v>
      </c>
      <c r="K3" s="96" t="s">
        <v>34</v>
      </c>
      <c r="L3" s="96" t="s">
        <v>26</v>
      </c>
      <c r="M3" s="96" t="s">
        <v>49</v>
      </c>
      <c r="N3" s="96">
        <v>946925275</v>
      </c>
      <c r="O3" s="96" t="s">
        <v>26</v>
      </c>
      <c r="P3" s="96" t="s">
        <v>50</v>
      </c>
      <c r="Q3" s="96" t="s">
        <v>51</v>
      </c>
    </row>
    <row r="4" spans="1:19" ht="15.75" customHeight="1" x14ac:dyDescent="0.2">
      <c r="A4" s="97">
        <v>43083.85028017361</v>
      </c>
      <c r="B4" s="98">
        <v>43083</v>
      </c>
      <c r="C4" s="96" t="s">
        <v>52</v>
      </c>
      <c r="D4" s="96" t="s">
        <v>53</v>
      </c>
      <c r="E4" s="96" t="s">
        <v>54</v>
      </c>
      <c r="F4" s="98">
        <v>36888</v>
      </c>
      <c r="G4" s="96">
        <v>17</v>
      </c>
      <c r="H4" s="96" t="s">
        <v>32</v>
      </c>
      <c r="I4" s="96" t="s">
        <v>55</v>
      </c>
      <c r="J4" s="96">
        <v>942958490</v>
      </c>
      <c r="K4" s="96" t="s">
        <v>34</v>
      </c>
      <c r="L4" s="96" t="s">
        <v>26</v>
      </c>
      <c r="M4" s="96" t="s">
        <v>56</v>
      </c>
      <c r="N4" s="96">
        <v>988669038</v>
      </c>
      <c r="O4" s="96" t="s">
        <v>26</v>
      </c>
      <c r="P4" s="96" t="s">
        <v>57</v>
      </c>
      <c r="Q4" s="96" t="s">
        <v>58</v>
      </c>
    </row>
    <row r="5" spans="1:19" customFormat="1" ht="15.75" hidden="1" customHeight="1" x14ac:dyDescent="0.2">
      <c r="A5" s="2">
        <v>43083.865279432866</v>
      </c>
      <c r="B5" s="3">
        <v>43083</v>
      </c>
      <c r="C5" s="1" t="s">
        <v>59</v>
      </c>
      <c r="D5" s="1" t="s">
        <v>60</v>
      </c>
      <c r="E5" s="1" t="s">
        <v>61</v>
      </c>
      <c r="F5" s="3">
        <v>36546</v>
      </c>
      <c r="G5" s="1">
        <v>17</v>
      </c>
      <c r="H5" s="1" t="s">
        <v>62</v>
      </c>
      <c r="I5" s="1" t="s">
        <v>63</v>
      </c>
      <c r="J5" s="1">
        <v>977218551</v>
      </c>
      <c r="K5" s="1" t="s">
        <v>64</v>
      </c>
      <c r="L5" s="1" t="s">
        <v>35</v>
      </c>
      <c r="M5" s="1" t="s">
        <v>65</v>
      </c>
      <c r="N5" s="1">
        <v>93240291</v>
      </c>
      <c r="O5" s="1" t="s">
        <v>35</v>
      </c>
    </row>
    <row r="6" spans="1:19" customFormat="1" ht="15.75" hidden="1" customHeight="1" x14ac:dyDescent="0.2">
      <c r="A6" s="2">
        <v>43083.866494282411</v>
      </c>
      <c r="B6" s="3">
        <v>43083</v>
      </c>
      <c r="C6" s="1" t="s">
        <v>66</v>
      </c>
      <c r="D6" s="1" t="s">
        <v>67</v>
      </c>
      <c r="E6" s="1" t="s">
        <v>68</v>
      </c>
      <c r="F6" s="3">
        <v>36785</v>
      </c>
      <c r="G6" s="1">
        <v>17</v>
      </c>
      <c r="H6" s="1" t="s">
        <v>62</v>
      </c>
      <c r="I6" s="1" t="s">
        <v>69</v>
      </c>
      <c r="J6" s="1">
        <v>986272173</v>
      </c>
      <c r="K6" s="1" t="s">
        <v>64</v>
      </c>
      <c r="L6" s="1" t="s">
        <v>26</v>
      </c>
      <c r="M6" s="1" t="s">
        <v>70</v>
      </c>
      <c r="N6" s="1" t="s">
        <v>71</v>
      </c>
      <c r="O6" s="1" t="s">
        <v>35</v>
      </c>
      <c r="Q6" s="1" t="s">
        <v>72</v>
      </c>
    </row>
    <row r="7" spans="1:19" ht="15.75" customHeight="1" x14ac:dyDescent="0.2">
      <c r="A7" s="97">
        <v>43083.869246192131</v>
      </c>
      <c r="B7" s="98">
        <v>43083</v>
      </c>
      <c r="C7" s="96" t="s">
        <v>73</v>
      </c>
      <c r="D7" s="96" t="s">
        <v>74</v>
      </c>
      <c r="E7" s="96" t="s">
        <v>75</v>
      </c>
      <c r="F7" s="98">
        <v>36462</v>
      </c>
      <c r="G7" s="96">
        <v>18</v>
      </c>
      <c r="H7" s="96" t="s">
        <v>62</v>
      </c>
      <c r="I7" s="96" t="s">
        <v>76</v>
      </c>
      <c r="J7" s="96" t="s">
        <v>77</v>
      </c>
      <c r="K7" s="96" t="s">
        <v>34</v>
      </c>
      <c r="L7" s="96" t="s">
        <v>26</v>
      </c>
      <c r="M7" s="96" t="s">
        <v>78</v>
      </c>
      <c r="N7" s="96">
        <v>946473698</v>
      </c>
      <c r="O7" s="96" t="s">
        <v>26</v>
      </c>
      <c r="P7" s="96" t="s">
        <v>79</v>
      </c>
      <c r="Q7" s="96" t="s">
        <v>80</v>
      </c>
    </row>
    <row r="8" spans="1:19" customFormat="1" ht="15.75" hidden="1" customHeight="1" x14ac:dyDescent="0.2">
      <c r="A8" s="2">
        <v>43083.877422465273</v>
      </c>
      <c r="B8" s="3">
        <v>43083</v>
      </c>
      <c r="C8" s="1" t="s">
        <v>81</v>
      </c>
      <c r="D8" s="1" t="s">
        <v>82</v>
      </c>
      <c r="E8" s="1" t="s">
        <v>83</v>
      </c>
      <c r="F8" s="3">
        <v>36692</v>
      </c>
      <c r="G8" s="1">
        <v>17</v>
      </c>
      <c r="H8" s="1" t="s">
        <v>62</v>
      </c>
      <c r="I8" s="1" t="s">
        <v>84</v>
      </c>
      <c r="J8" s="1" t="s">
        <v>85</v>
      </c>
      <c r="K8" s="1" t="s">
        <v>25</v>
      </c>
      <c r="L8" s="1" t="s">
        <v>26</v>
      </c>
      <c r="M8" s="1" t="s">
        <v>86</v>
      </c>
      <c r="N8" s="1">
        <v>987212167</v>
      </c>
      <c r="O8" s="1" t="s">
        <v>35</v>
      </c>
      <c r="Q8" s="1" t="s">
        <v>87</v>
      </c>
    </row>
    <row r="9" spans="1:19" ht="15.75" customHeight="1" x14ac:dyDescent="0.2">
      <c r="A9" s="97">
        <v>43083.882521203705</v>
      </c>
      <c r="B9" s="98">
        <v>43083</v>
      </c>
      <c r="C9" s="96" t="s">
        <v>88</v>
      </c>
      <c r="D9" s="96" t="s">
        <v>89</v>
      </c>
      <c r="E9" s="96" t="s">
        <v>90</v>
      </c>
      <c r="F9" s="98">
        <v>36717</v>
      </c>
      <c r="G9" s="96">
        <v>17</v>
      </c>
      <c r="H9" s="96" t="s">
        <v>62</v>
      </c>
      <c r="I9" s="96" t="s">
        <v>91</v>
      </c>
      <c r="J9" s="96" t="s">
        <v>92</v>
      </c>
      <c r="K9" s="96" t="s">
        <v>34</v>
      </c>
      <c r="L9" s="96" t="s">
        <v>35</v>
      </c>
      <c r="M9" s="96" t="s">
        <v>93</v>
      </c>
      <c r="N9" s="96" t="s">
        <v>94</v>
      </c>
      <c r="O9" s="96" t="s">
        <v>26</v>
      </c>
      <c r="P9" s="96" t="s">
        <v>95</v>
      </c>
    </row>
    <row r="10" spans="1:19" customFormat="1" ht="15.75" hidden="1" customHeight="1" x14ac:dyDescent="0.2">
      <c r="A10" s="2">
        <v>43083.89040423611</v>
      </c>
      <c r="B10" s="3">
        <v>43083</v>
      </c>
      <c r="C10" s="1" t="s">
        <v>99</v>
      </c>
      <c r="D10" s="1" t="s">
        <v>100</v>
      </c>
      <c r="E10" s="1" t="s">
        <v>101</v>
      </c>
      <c r="F10" s="3">
        <v>43080</v>
      </c>
      <c r="G10" s="1">
        <v>17</v>
      </c>
      <c r="H10" s="1" t="s">
        <v>62</v>
      </c>
      <c r="I10" s="1" t="s">
        <v>102</v>
      </c>
      <c r="J10" s="1">
        <v>974038751</v>
      </c>
      <c r="K10" s="1" t="s">
        <v>64</v>
      </c>
      <c r="L10" s="1" t="s">
        <v>26</v>
      </c>
      <c r="M10" s="1" t="s">
        <v>103</v>
      </c>
      <c r="N10" s="1">
        <v>974038751</v>
      </c>
      <c r="O10" s="1" t="s">
        <v>35</v>
      </c>
      <c r="Q10" s="1" t="s">
        <v>104</v>
      </c>
    </row>
    <row r="11" spans="1:19" customFormat="1" ht="15.75" hidden="1" customHeight="1" x14ac:dyDescent="0.2">
      <c r="A11" s="2">
        <v>43083.898815081018</v>
      </c>
      <c r="B11" s="3">
        <v>43083</v>
      </c>
      <c r="C11" s="1" t="s">
        <v>105</v>
      </c>
      <c r="D11" s="1" t="s">
        <v>106</v>
      </c>
      <c r="E11" s="1" t="s">
        <v>107</v>
      </c>
      <c r="F11" s="3">
        <v>36825</v>
      </c>
      <c r="G11" s="1">
        <v>17</v>
      </c>
      <c r="H11" s="1" t="s">
        <v>62</v>
      </c>
      <c r="I11" s="1" t="s">
        <v>108</v>
      </c>
      <c r="J11" s="1" t="s">
        <v>109</v>
      </c>
      <c r="K11" s="1" t="s">
        <v>64</v>
      </c>
      <c r="L11" s="1" t="s">
        <v>26</v>
      </c>
      <c r="M11" s="1" t="s">
        <v>110</v>
      </c>
      <c r="N11" s="1" t="s">
        <v>111</v>
      </c>
      <c r="O11" s="1" t="s">
        <v>35</v>
      </c>
      <c r="Q11" s="1" t="s">
        <v>112</v>
      </c>
    </row>
    <row r="12" spans="1:19" customFormat="1" ht="15.75" hidden="1" customHeight="1" x14ac:dyDescent="0.2">
      <c r="A12" s="2">
        <v>43083.902402743057</v>
      </c>
      <c r="B12" s="3">
        <v>43083</v>
      </c>
      <c r="C12" s="1" t="s">
        <v>118</v>
      </c>
      <c r="D12" s="1" t="s">
        <v>119</v>
      </c>
      <c r="E12" s="1" t="s">
        <v>120</v>
      </c>
      <c r="F12" s="3">
        <v>36966</v>
      </c>
      <c r="G12" s="1">
        <v>16</v>
      </c>
      <c r="H12" s="1" t="s">
        <v>62</v>
      </c>
      <c r="I12" s="1" t="s">
        <v>121</v>
      </c>
      <c r="J12" s="1" t="s">
        <v>122</v>
      </c>
      <c r="K12" s="1" t="s">
        <v>64</v>
      </c>
      <c r="L12" s="1" t="s">
        <v>26</v>
      </c>
      <c r="M12" s="1" t="s">
        <v>123</v>
      </c>
      <c r="N12" s="1" t="s">
        <v>124</v>
      </c>
      <c r="O12" s="1" t="s">
        <v>35</v>
      </c>
      <c r="Q12" s="1" t="s">
        <v>125</v>
      </c>
    </row>
    <row r="13" spans="1:19" ht="15.75" customHeight="1" x14ac:dyDescent="0.2">
      <c r="A13" s="97">
        <v>43083.903543553242</v>
      </c>
      <c r="B13" s="98">
        <v>43083</v>
      </c>
      <c r="C13" s="96" t="s">
        <v>126</v>
      </c>
      <c r="D13" s="96" t="s">
        <v>113</v>
      </c>
      <c r="E13" s="96" t="s">
        <v>114</v>
      </c>
      <c r="F13" s="98">
        <v>36851</v>
      </c>
      <c r="G13" s="96">
        <v>17</v>
      </c>
      <c r="H13" s="96" t="s">
        <v>32</v>
      </c>
      <c r="I13" s="96" t="s">
        <v>115</v>
      </c>
      <c r="J13" s="96">
        <v>945096005</v>
      </c>
      <c r="K13" s="96" t="s">
        <v>34</v>
      </c>
      <c r="L13" s="96" t="s">
        <v>26</v>
      </c>
      <c r="M13" s="96" t="s">
        <v>116</v>
      </c>
      <c r="N13" s="96">
        <v>993392310</v>
      </c>
      <c r="O13" s="96" t="s">
        <v>26</v>
      </c>
      <c r="P13" s="96" t="s">
        <v>127</v>
      </c>
      <c r="Q13" s="96" t="s">
        <v>117</v>
      </c>
    </row>
    <row r="14" spans="1:19" customFormat="1" ht="15.75" hidden="1" customHeight="1" x14ac:dyDescent="0.2">
      <c r="A14" s="2">
        <v>43083.905414120367</v>
      </c>
      <c r="B14" s="3">
        <v>43083</v>
      </c>
      <c r="C14" s="1" t="s">
        <v>128</v>
      </c>
      <c r="D14" s="1" t="s">
        <v>129</v>
      </c>
      <c r="E14" s="1" t="s">
        <v>130</v>
      </c>
      <c r="F14" s="3">
        <v>36431</v>
      </c>
      <c r="G14" s="1">
        <v>18</v>
      </c>
      <c r="H14" s="1" t="s">
        <v>62</v>
      </c>
      <c r="I14" s="1" t="s">
        <v>131</v>
      </c>
      <c r="J14" s="1" t="s">
        <v>132</v>
      </c>
      <c r="K14" s="1" t="s">
        <v>64</v>
      </c>
      <c r="L14" s="1" t="s">
        <v>26</v>
      </c>
      <c r="M14" s="1" t="s">
        <v>133</v>
      </c>
      <c r="N14" s="1" t="s">
        <v>134</v>
      </c>
      <c r="O14" s="1" t="s">
        <v>35</v>
      </c>
      <c r="Q14" s="1" t="s">
        <v>135</v>
      </c>
    </row>
    <row r="15" spans="1:19" customFormat="1" ht="15.75" hidden="1" customHeight="1" x14ac:dyDescent="0.2">
      <c r="A15" s="2">
        <v>43083.928595486112</v>
      </c>
      <c r="B15" s="3">
        <v>43083</v>
      </c>
      <c r="C15" s="1" t="s">
        <v>136</v>
      </c>
      <c r="D15" s="1" t="s">
        <v>137</v>
      </c>
      <c r="E15" s="1" t="s">
        <v>138</v>
      </c>
      <c r="F15" s="3">
        <v>36971</v>
      </c>
      <c r="G15" s="1">
        <v>16</v>
      </c>
      <c r="H15" s="1" t="s">
        <v>32</v>
      </c>
      <c r="I15" s="1" t="s">
        <v>139</v>
      </c>
      <c r="J15" s="1" t="s">
        <v>140</v>
      </c>
      <c r="K15" s="1" t="s">
        <v>64</v>
      </c>
      <c r="L15" s="1" t="s">
        <v>26</v>
      </c>
      <c r="M15" s="1" t="s">
        <v>141</v>
      </c>
      <c r="N15" s="1" t="s">
        <v>142</v>
      </c>
      <c r="O15" s="1" t="s">
        <v>35</v>
      </c>
      <c r="Q15" s="1" t="s">
        <v>143</v>
      </c>
    </row>
    <row r="16" spans="1:19" customFormat="1" ht="15.75" hidden="1" customHeight="1" x14ac:dyDescent="0.2">
      <c r="A16" s="2">
        <v>43083.930500567134</v>
      </c>
      <c r="B16" s="3">
        <v>43083</v>
      </c>
      <c r="C16" s="1" t="s">
        <v>144</v>
      </c>
      <c r="D16" s="1" t="s">
        <v>145</v>
      </c>
      <c r="E16" s="1" t="s">
        <v>146</v>
      </c>
      <c r="F16" s="3">
        <v>36927</v>
      </c>
      <c r="G16" s="1">
        <v>16</v>
      </c>
      <c r="H16" s="1" t="s">
        <v>62</v>
      </c>
      <c r="I16" s="1" t="s">
        <v>147</v>
      </c>
      <c r="J16" s="1" t="s">
        <v>148</v>
      </c>
      <c r="K16" s="1" t="s">
        <v>64</v>
      </c>
      <c r="L16" s="1" t="s">
        <v>26</v>
      </c>
      <c r="M16" s="1" t="s">
        <v>149</v>
      </c>
      <c r="N16" s="1" t="s">
        <v>150</v>
      </c>
      <c r="O16" s="1" t="s">
        <v>35</v>
      </c>
      <c r="Q16" s="1" t="s">
        <v>151</v>
      </c>
    </row>
    <row r="17" spans="1:19" customFormat="1" ht="15.75" hidden="1" customHeight="1" x14ac:dyDescent="0.2">
      <c r="A17" s="2">
        <v>43083.938135682867</v>
      </c>
      <c r="B17" s="3">
        <v>43083</v>
      </c>
      <c r="C17" s="1" t="s">
        <v>152</v>
      </c>
      <c r="D17" s="1" t="s">
        <v>153</v>
      </c>
      <c r="E17" s="1" t="s">
        <v>154</v>
      </c>
      <c r="F17" s="3">
        <v>37071</v>
      </c>
      <c r="G17" s="1">
        <v>16</v>
      </c>
      <c r="H17" s="1" t="s">
        <v>62</v>
      </c>
      <c r="I17" s="1" t="s">
        <v>155</v>
      </c>
      <c r="J17" s="1">
        <v>53945503</v>
      </c>
      <c r="K17" s="1" t="s">
        <v>64</v>
      </c>
      <c r="L17" s="1" t="s">
        <v>26</v>
      </c>
      <c r="M17" s="1" t="s">
        <v>156</v>
      </c>
      <c r="N17" s="1">
        <v>73516755</v>
      </c>
      <c r="O17" s="1" t="s">
        <v>35</v>
      </c>
      <c r="Q17" s="1" t="s">
        <v>157</v>
      </c>
    </row>
    <row r="18" spans="1:19" s="7" customFormat="1" ht="12.75" hidden="1" x14ac:dyDescent="0.2">
      <c r="A18" s="2">
        <v>43084.017119097218</v>
      </c>
      <c r="B18" s="3">
        <v>43084</v>
      </c>
      <c r="C18" s="1" t="s">
        <v>158</v>
      </c>
      <c r="D18" s="1" t="s">
        <v>159</v>
      </c>
      <c r="E18" s="1">
        <v>206025557</v>
      </c>
      <c r="F18" s="3">
        <v>43068</v>
      </c>
      <c r="G18" s="1">
        <v>17</v>
      </c>
      <c r="H18" s="1" t="s">
        <v>62</v>
      </c>
      <c r="I18" s="1" t="s">
        <v>160</v>
      </c>
      <c r="J18" s="1">
        <v>73637328</v>
      </c>
      <c r="K18" s="1" t="s">
        <v>64</v>
      </c>
      <c r="L18" s="1" t="s">
        <v>35</v>
      </c>
      <c r="M18" s="1" t="s">
        <v>161</v>
      </c>
      <c r="N18" s="1">
        <v>83633555</v>
      </c>
      <c r="O18" s="1" t="s">
        <v>35</v>
      </c>
      <c r="P18"/>
      <c r="Q18"/>
      <c r="R18"/>
      <c r="S18"/>
    </row>
    <row r="19" spans="1:19" s="7" customFormat="1" ht="12.75" hidden="1" x14ac:dyDescent="0.2">
      <c r="A19" s="2">
        <v>43084.433505810186</v>
      </c>
      <c r="B19" s="3">
        <v>43084</v>
      </c>
      <c r="C19" s="1" t="s">
        <v>162</v>
      </c>
      <c r="D19" s="1" t="s">
        <v>163</v>
      </c>
      <c r="E19" s="1" t="s">
        <v>164</v>
      </c>
      <c r="F19" s="3">
        <v>36776</v>
      </c>
      <c r="G19" s="1">
        <v>17</v>
      </c>
      <c r="H19" s="1" t="s">
        <v>32</v>
      </c>
      <c r="I19" s="1" t="s">
        <v>165</v>
      </c>
      <c r="J19" s="1" t="s">
        <v>166</v>
      </c>
      <c r="K19" s="1" t="s">
        <v>64</v>
      </c>
      <c r="L19" s="1" t="s">
        <v>35</v>
      </c>
      <c r="M19" s="1" t="s">
        <v>167</v>
      </c>
      <c r="N19" s="1" t="s">
        <v>168</v>
      </c>
      <c r="O19" s="1" t="s">
        <v>35</v>
      </c>
      <c r="P19"/>
      <c r="Q19"/>
      <c r="R19"/>
      <c r="S19"/>
    </row>
    <row r="20" spans="1:19" customFormat="1" ht="12.75" hidden="1" x14ac:dyDescent="0.2">
      <c r="A20" s="2">
        <v>43084.43679107639</v>
      </c>
      <c r="B20" s="3">
        <v>36750</v>
      </c>
      <c r="C20" s="1" t="s">
        <v>169</v>
      </c>
      <c r="D20" s="1" t="s">
        <v>170</v>
      </c>
      <c r="E20" s="1" t="s">
        <v>171</v>
      </c>
      <c r="F20" s="3">
        <v>36750</v>
      </c>
      <c r="G20" s="1">
        <v>17</v>
      </c>
      <c r="H20" s="1" t="s">
        <v>62</v>
      </c>
      <c r="I20" s="1" t="s">
        <v>172</v>
      </c>
      <c r="J20" s="1">
        <v>959785481</v>
      </c>
      <c r="K20" s="1" t="s">
        <v>64</v>
      </c>
      <c r="L20" s="1" t="s">
        <v>26</v>
      </c>
      <c r="M20" s="1" t="s">
        <v>173</v>
      </c>
      <c r="N20" s="1" t="s">
        <v>174</v>
      </c>
      <c r="O20" s="1" t="s">
        <v>35</v>
      </c>
      <c r="Q20" s="1" t="s">
        <v>175</v>
      </c>
    </row>
    <row r="21" spans="1:19" customFormat="1" ht="12.75" hidden="1" x14ac:dyDescent="0.2">
      <c r="A21" s="4">
        <v>43084.440374664351</v>
      </c>
      <c r="B21" s="5">
        <v>43084</v>
      </c>
      <c r="C21" s="6" t="s">
        <v>29</v>
      </c>
      <c r="D21" s="6" t="s">
        <v>30</v>
      </c>
      <c r="E21" s="6" t="s">
        <v>31</v>
      </c>
      <c r="F21" s="5">
        <v>36900</v>
      </c>
      <c r="G21" s="6">
        <v>16</v>
      </c>
      <c r="H21" s="6" t="s">
        <v>32</v>
      </c>
      <c r="I21" s="6" t="s">
        <v>33</v>
      </c>
      <c r="J21" s="6" t="s">
        <v>176</v>
      </c>
      <c r="K21" s="6" t="s">
        <v>25</v>
      </c>
      <c r="L21" s="6" t="s">
        <v>26</v>
      </c>
      <c r="M21" s="6" t="s">
        <v>177</v>
      </c>
      <c r="N21" s="6" t="s">
        <v>178</v>
      </c>
      <c r="O21" s="6" t="s">
        <v>35</v>
      </c>
      <c r="P21" s="7"/>
      <c r="Q21" s="6" t="s">
        <v>179</v>
      </c>
      <c r="R21" s="7"/>
      <c r="S21" s="7"/>
    </row>
    <row r="22" spans="1:19" customFormat="1" ht="12.75" hidden="1" x14ac:dyDescent="0.2">
      <c r="A22" s="2">
        <v>43084.440967175928</v>
      </c>
      <c r="B22" s="3">
        <v>43084</v>
      </c>
      <c r="C22" s="1" t="s">
        <v>180</v>
      </c>
      <c r="D22" s="1" t="s">
        <v>181</v>
      </c>
      <c r="E22" s="1" t="s">
        <v>182</v>
      </c>
      <c r="F22" s="3">
        <v>42891</v>
      </c>
      <c r="G22" s="1">
        <v>18</v>
      </c>
      <c r="H22" s="1" t="s">
        <v>183</v>
      </c>
      <c r="I22" s="1" t="s">
        <v>184</v>
      </c>
      <c r="J22" s="1">
        <v>56942694581</v>
      </c>
      <c r="K22" s="1" t="s">
        <v>25</v>
      </c>
      <c r="L22" s="1" t="s">
        <v>26</v>
      </c>
      <c r="M22" s="1" t="s">
        <v>185</v>
      </c>
      <c r="N22" s="1" t="s">
        <v>186</v>
      </c>
      <c r="O22" s="1" t="s">
        <v>26</v>
      </c>
      <c r="P22" s="1" t="s">
        <v>187</v>
      </c>
      <c r="Q22" s="1" t="s">
        <v>188</v>
      </c>
    </row>
    <row r="23" spans="1:19" customFormat="1" ht="12.75" hidden="1" x14ac:dyDescent="0.2">
      <c r="A23" s="2">
        <v>43084.442346192125</v>
      </c>
      <c r="B23" s="3">
        <v>43084</v>
      </c>
      <c r="C23" s="1" t="s">
        <v>189</v>
      </c>
      <c r="D23" s="1" t="s">
        <v>190</v>
      </c>
      <c r="E23" s="1" t="s">
        <v>191</v>
      </c>
      <c r="F23" s="3">
        <v>36855</v>
      </c>
      <c r="G23" s="1">
        <v>17</v>
      </c>
      <c r="H23" s="1" t="s">
        <v>32</v>
      </c>
      <c r="I23" s="1" t="s">
        <v>192</v>
      </c>
      <c r="J23" s="1">
        <v>972070779</v>
      </c>
      <c r="K23" s="1" t="s">
        <v>64</v>
      </c>
      <c r="L23" s="1" t="s">
        <v>26</v>
      </c>
      <c r="M23" s="1" t="s">
        <v>193</v>
      </c>
      <c r="N23" s="1">
        <v>993344397</v>
      </c>
      <c r="O23" s="1" t="s">
        <v>26</v>
      </c>
      <c r="P23" s="1" t="s">
        <v>194</v>
      </c>
      <c r="Q23" s="1" t="s">
        <v>195</v>
      </c>
    </row>
    <row r="24" spans="1:19" s="7" customFormat="1" ht="12.75" hidden="1" x14ac:dyDescent="0.2">
      <c r="A24" s="4">
        <v>43084.444899259259</v>
      </c>
      <c r="B24" s="5">
        <v>43083</v>
      </c>
      <c r="C24" s="6" t="s">
        <v>96</v>
      </c>
      <c r="D24" s="6" t="s">
        <v>97</v>
      </c>
      <c r="E24" s="6" t="s">
        <v>98</v>
      </c>
      <c r="F24" s="5">
        <v>36806</v>
      </c>
      <c r="G24" s="6">
        <v>17</v>
      </c>
      <c r="H24" s="6" t="s">
        <v>32</v>
      </c>
      <c r="I24" s="6" t="s">
        <v>196</v>
      </c>
      <c r="J24" s="6" t="s">
        <v>197</v>
      </c>
      <c r="K24" s="6" t="s">
        <v>25</v>
      </c>
      <c r="L24" s="6" t="s">
        <v>26</v>
      </c>
      <c r="M24" s="6" t="s">
        <v>198</v>
      </c>
      <c r="N24" s="6" t="s">
        <v>199</v>
      </c>
      <c r="O24" s="6" t="s">
        <v>26</v>
      </c>
      <c r="P24" s="6" t="s">
        <v>200</v>
      </c>
      <c r="Q24" s="6" t="s">
        <v>201</v>
      </c>
    </row>
    <row r="25" spans="1:19" customFormat="1" ht="12.75" hidden="1" x14ac:dyDescent="0.2">
      <c r="A25" s="2">
        <v>43084.445232129627</v>
      </c>
      <c r="B25" s="3">
        <v>43084</v>
      </c>
      <c r="C25" s="1" t="s">
        <v>202</v>
      </c>
      <c r="D25" s="1" t="s">
        <v>203</v>
      </c>
      <c r="E25" s="1" t="s">
        <v>204</v>
      </c>
      <c r="F25" s="3">
        <v>36819</v>
      </c>
      <c r="G25" s="1">
        <v>17</v>
      </c>
      <c r="H25" s="1" t="s">
        <v>62</v>
      </c>
      <c r="I25" s="1" t="s">
        <v>205</v>
      </c>
      <c r="J25" s="1">
        <v>930768159</v>
      </c>
      <c r="K25" s="1" t="s">
        <v>64</v>
      </c>
      <c r="L25" s="1" t="s">
        <v>35</v>
      </c>
      <c r="M25" s="1" t="s">
        <v>206</v>
      </c>
      <c r="N25" s="1">
        <v>988609696</v>
      </c>
      <c r="O25" s="1" t="s">
        <v>35</v>
      </c>
    </row>
    <row r="26" spans="1:19" customFormat="1" ht="12.75" hidden="1" x14ac:dyDescent="0.2">
      <c r="A26" s="2">
        <v>43084.483461192125</v>
      </c>
      <c r="B26" s="3">
        <v>43084</v>
      </c>
      <c r="C26" s="1" t="s">
        <v>207</v>
      </c>
      <c r="D26" s="1" t="s">
        <v>208</v>
      </c>
      <c r="E26" s="1" t="s">
        <v>209</v>
      </c>
      <c r="F26" s="3">
        <v>36736</v>
      </c>
      <c r="G26" s="1">
        <v>17</v>
      </c>
      <c r="H26" s="1" t="s">
        <v>32</v>
      </c>
      <c r="I26" s="1" t="s">
        <v>210</v>
      </c>
      <c r="J26" s="1">
        <v>962827972</v>
      </c>
      <c r="K26" s="1" t="s">
        <v>64</v>
      </c>
      <c r="L26" s="1" t="s">
        <v>26</v>
      </c>
      <c r="M26" s="1" t="s">
        <v>211</v>
      </c>
      <c r="N26" s="1">
        <v>962827972</v>
      </c>
      <c r="O26" s="1" t="s">
        <v>35</v>
      </c>
      <c r="Q26" s="1" t="s">
        <v>212</v>
      </c>
    </row>
    <row r="27" spans="1:19" customFormat="1" ht="12.75" hidden="1" x14ac:dyDescent="0.2">
      <c r="A27" s="2">
        <v>43084.53203292824</v>
      </c>
      <c r="B27" s="3">
        <v>43084</v>
      </c>
      <c r="C27" s="1" t="s">
        <v>213</v>
      </c>
      <c r="D27" s="1" t="s">
        <v>214</v>
      </c>
      <c r="E27" s="1" t="s">
        <v>215</v>
      </c>
      <c r="F27" s="3">
        <v>36461</v>
      </c>
      <c r="G27" s="1">
        <v>18</v>
      </c>
      <c r="H27" s="1" t="s">
        <v>62</v>
      </c>
      <c r="I27" s="1" t="s">
        <v>216</v>
      </c>
      <c r="J27" s="1">
        <v>963282774</v>
      </c>
      <c r="K27" s="1" t="s">
        <v>64</v>
      </c>
      <c r="L27" s="1" t="s">
        <v>35</v>
      </c>
      <c r="M27" s="1" t="s">
        <v>217</v>
      </c>
      <c r="N27" s="1">
        <v>953802763</v>
      </c>
      <c r="O27" s="1" t="s">
        <v>35</v>
      </c>
    </row>
    <row r="28" spans="1:19" customFormat="1" ht="12.75" hidden="1" x14ac:dyDescent="0.2">
      <c r="A28" s="2">
        <v>43084.537700856483</v>
      </c>
      <c r="B28" s="3">
        <v>43084</v>
      </c>
      <c r="C28" s="1" t="s">
        <v>218</v>
      </c>
      <c r="D28" s="1" t="s">
        <v>219</v>
      </c>
      <c r="E28" s="1">
        <v>204632936</v>
      </c>
      <c r="F28" s="3">
        <v>36825</v>
      </c>
      <c r="G28" s="1">
        <v>17</v>
      </c>
      <c r="H28" s="1" t="s">
        <v>62</v>
      </c>
      <c r="I28" s="1" t="s">
        <v>220</v>
      </c>
      <c r="J28" s="1">
        <v>976193040</v>
      </c>
      <c r="K28" s="1" t="s">
        <v>64</v>
      </c>
      <c r="L28" s="1" t="s">
        <v>35</v>
      </c>
      <c r="M28" s="1" t="s">
        <v>221</v>
      </c>
      <c r="N28" s="1">
        <v>995356645</v>
      </c>
      <c r="O28" s="1" t="s">
        <v>35</v>
      </c>
    </row>
    <row r="29" spans="1:19" s="7" customFormat="1" ht="12.75" hidden="1" x14ac:dyDescent="0.2">
      <c r="A29" s="2">
        <v>43084.594229803246</v>
      </c>
      <c r="B29" s="3">
        <v>43084</v>
      </c>
      <c r="C29" s="1" t="s">
        <v>222</v>
      </c>
      <c r="D29" s="1" t="s">
        <v>223</v>
      </c>
      <c r="E29" s="1" t="s">
        <v>224</v>
      </c>
      <c r="F29" s="3">
        <v>35850</v>
      </c>
      <c r="G29" s="1">
        <v>19</v>
      </c>
      <c r="H29" s="1" t="s">
        <v>32</v>
      </c>
      <c r="I29" s="1" t="s">
        <v>225</v>
      </c>
      <c r="J29" s="1">
        <v>954337404</v>
      </c>
      <c r="K29" s="1" t="s">
        <v>64</v>
      </c>
      <c r="L29" s="1" t="s">
        <v>35</v>
      </c>
      <c r="M29" s="1" t="s">
        <v>226</v>
      </c>
      <c r="N29" s="1">
        <v>993348915</v>
      </c>
      <c r="O29" s="1" t="s">
        <v>35</v>
      </c>
      <c r="P29"/>
      <c r="Q29"/>
      <c r="R29"/>
      <c r="S29"/>
    </row>
    <row r="30" spans="1:19" s="7" customFormat="1" ht="12.75" hidden="1" x14ac:dyDescent="0.2">
      <c r="A30" s="2">
        <v>43084.60976619213</v>
      </c>
      <c r="B30" s="3">
        <v>43084</v>
      </c>
      <c r="C30" s="1" t="s">
        <v>227</v>
      </c>
      <c r="D30" s="1" t="s">
        <v>228</v>
      </c>
      <c r="E30" s="1" t="s">
        <v>229</v>
      </c>
      <c r="F30" s="3">
        <v>36741</v>
      </c>
      <c r="G30" s="1">
        <v>17</v>
      </c>
      <c r="H30" s="1" t="s">
        <v>230</v>
      </c>
      <c r="I30" s="1" t="s">
        <v>231</v>
      </c>
      <c r="J30" s="1">
        <v>961467603</v>
      </c>
      <c r="K30" s="1" t="s">
        <v>25</v>
      </c>
      <c r="L30" s="1" t="s">
        <v>35</v>
      </c>
      <c r="M30" s="1" t="s">
        <v>232</v>
      </c>
      <c r="N30" s="1">
        <v>961467603</v>
      </c>
      <c r="O30" s="1" t="s">
        <v>26</v>
      </c>
      <c r="P30" s="1" t="s">
        <v>233</v>
      </c>
      <c r="Q30"/>
      <c r="R30"/>
      <c r="S30"/>
    </row>
    <row r="31" spans="1:19" customFormat="1" ht="12.75" hidden="1" x14ac:dyDescent="0.2">
      <c r="A31" s="2">
        <v>43084.626217141209</v>
      </c>
      <c r="B31" s="3">
        <v>43084</v>
      </c>
      <c r="C31" s="1" t="s">
        <v>234</v>
      </c>
      <c r="D31" s="1" t="s">
        <v>235</v>
      </c>
      <c r="E31" s="1" t="s">
        <v>236</v>
      </c>
      <c r="F31" s="3">
        <v>36496</v>
      </c>
      <c r="G31" s="1">
        <v>18</v>
      </c>
      <c r="H31" s="1" t="s">
        <v>32</v>
      </c>
      <c r="I31" s="1" t="s">
        <v>139</v>
      </c>
      <c r="J31" s="1" t="s">
        <v>237</v>
      </c>
      <c r="K31" s="1" t="s">
        <v>64</v>
      </c>
      <c r="L31" s="1" t="s">
        <v>35</v>
      </c>
      <c r="M31" s="1" t="s">
        <v>238</v>
      </c>
      <c r="N31" s="1" t="s">
        <v>239</v>
      </c>
      <c r="O31" s="1" t="s">
        <v>35</v>
      </c>
    </row>
    <row r="32" spans="1:19" customFormat="1" ht="12.75" hidden="1" x14ac:dyDescent="0.2">
      <c r="A32" s="2">
        <v>43084.629793020838</v>
      </c>
      <c r="B32" s="3">
        <v>43084</v>
      </c>
      <c r="C32" s="1" t="s">
        <v>240</v>
      </c>
      <c r="D32" s="1" t="s">
        <v>241</v>
      </c>
      <c r="E32" s="1" t="s">
        <v>242</v>
      </c>
      <c r="F32" s="3">
        <v>36882</v>
      </c>
      <c r="G32" s="1">
        <v>16</v>
      </c>
      <c r="H32" s="1" t="s">
        <v>32</v>
      </c>
      <c r="I32" s="1" t="s">
        <v>139</v>
      </c>
      <c r="J32" s="1" t="s">
        <v>243</v>
      </c>
      <c r="K32" s="1" t="s">
        <v>64</v>
      </c>
      <c r="L32" s="1" t="s">
        <v>26</v>
      </c>
      <c r="M32" s="1" t="s">
        <v>244</v>
      </c>
      <c r="N32" s="1" t="s">
        <v>245</v>
      </c>
      <c r="O32" s="1" t="s">
        <v>35</v>
      </c>
      <c r="Q32" s="1" t="s">
        <v>246</v>
      </c>
    </row>
    <row r="33" spans="1:17" ht="12.75" x14ac:dyDescent="0.2">
      <c r="A33" s="97">
        <v>43084.658029027778</v>
      </c>
      <c r="B33" s="98">
        <v>43084</v>
      </c>
      <c r="C33" s="96" t="s">
        <v>19</v>
      </c>
      <c r="D33" s="96" t="s">
        <v>20</v>
      </c>
      <c r="E33" s="96" t="s">
        <v>21</v>
      </c>
      <c r="F33" s="98">
        <v>36355</v>
      </c>
      <c r="G33" s="96">
        <v>18</v>
      </c>
      <c r="H33" s="96" t="s">
        <v>22</v>
      </c>
      <c r="I33" s="96" t="s">
        <v>23</v>
      </c>
      <c r="J33" s="96" t="s">
        <v>24</v>
      </c>
      <c r="K33" s="96" t="s">
        <v>34</v>
      </c>
      <c r="L33" s="96" t="s">
        <v>26</v>
      </c>
      <c r="M33" s="96" t="s">
        <v>247</v>
      </c>
      <c r="N33" s="96" t="s">
        <v>27</v>
      </c>
      <c r="O33" s="96" t="s">
        <v>26</v>
      </c>
      <c r="P33" s="96" t="s">
        <v>28</v>
      </c>
      <c r="Q33" s="96" t="s">
        <v>248</v>
      </c>
    </row>
    <row r="34" spans="1:17" customFormat="1" ht="12.75" hidden="1" x14ac:dyDescent="0.2">
      <c r="A34" s="2">
        <v>43084.67274947917</v>
      </c>
      <c r="B34" s="3">
        <v>43084</v>
      </c>
      <c r="C34" s="1" t="s">
        <v>249</v>
      </c>
      <c r="D34" s="1" t="s">
        <v>250</v>
      </c>
      <c r="E34" s="1">
        <v>206895314</v>
      </c>
      <c r="F34" s="3">
        <v>36956</v>
      </c>
      <c r="G34" s="1">
        <v>16</v>
      </c>
      <c r="H34" s="1" t="s">
        <v>62</v>
      </c>
      <c r="I34" s="1" t="s">
        <v>251</v>
      </c>
      <c r="J34" s="1">
        <v>966221954</v>
      </c>
      <c r="K34" s="1" t="s">
        <v>64</v>
      </c>
      <c r="L34" s="1" t="s">
        <v>26</v>
      </c>
      <c r="M34" s="1" t="s">
        <v>252</v>
      </c>
      <c r="N34" s="1">
        <v>966221954</v>
      </c>
      <c r="O34" s="1" t="s">
        <v>35</v>
      </c>
      <c r="Q34" s="1" t="s">
        <v>253</v>
      </c>
    </row>
    <row r="35" spans="1:17" ht="12.75" x14ac:dyDescent="0.2">
      <c r="A35" s="97">
        <v>43084.74488327546</v>
      </c>
      <c r="B35" s="98">
        <v>43084</v>
      </c>
      <c r="C35" s="96" t="s">
        <v>254</v>
      </c>
      <c r="D35" s="96" t="s">
        <v>255</v>
      </c>
      <c r="E35" s="96" t="s">
        <v>256</v>
      </c>
      <c r="F35" s="98">
        <v>35863</v>
      </c>
      <c r="G35" s="96">
        <v>19</v>
      </c>
      <c r="H35" s="96" t="s">
        <v>22</v>
      </c>
      <c r="I35" s="96" t="s">
        <v>257</v>
      </c>
      <c r="J35" s="96">
        <v>945292917</v>
      </c>
      <c r="K35" s="96" t="s">
        <v>34</v>
      </c>
      <c r="L35" s="96" t="s">
        <v>35</v>
      </c>
      <c r="M35" s="96" t="s">
        <v>258</v>
      </c>
      <c r="N35" s="96">
        <v>940923286</v>
      </c>
      <c r="O35" s="96" t="s">
        <v>35</v>
      </c>
    </row>
    <row r="36" spans="1:17" customFormat="1" ht="12.75" hidden="1" x14ac:dyDescent="0.2">
      <c r="A36" s="2">
        <v>43084.911856701394</v>
      </c>
      <c r="B36" s="3">
        <v>43084</v>
      </c>
      <c r="C36" s="1" t="s">
        <v>264</v>
      </c>
      <c r="D36" s="1" t="s">
        <v>265</v>
      </c>
      <c r="E36" s="1" t="s">
        <v>266</v>
      </c>
      <c r="F36" s="3">
        <v>36512</v>
      </c>
      <c r="G36" s="1">
        <v>18</v>
      </c>
      <c r="H36" s="1" t="s">
        <v>230</v>
      </c>
      <c r="I36" s="1" t="s">
        <v>267</v>
      </c>
      <c r="J36" s="1" t="s">
        <v>268</v>
      </c>
      <c r="K36" s="1" t="s">
        <v>64</v>
      </c>
      <c r="L36" s="1" t="s">
        <v>35</v>
      </c>
      <c r="M36" s="1" t="s">
        <v>269</v>
      </c>
      <c r="N36" s="1" t="s">
        <v>270</v>
      </c>
      <c r="O36" s="1" t="s">
        <v>35</v>
      </c>
    </row>
    <row r="37" spans="1:17" customFormat="1" ht="12.75" hidden="1" x14ac:dyDescent="0.2">
      <c r="A37" s="2">
        <v>43084.957263009259</v>
      </c>
      <c r="B37" s="3">
        <v>43084</v>
      </c>
      <c r="C37" s="1" t="s">
        <v>271</v>
      </c>
      <c r="D37" s="1" t="s">
        <v>272</v>
      </c>
      <c r="E37" s="1" t="s">
        <v>273</v>
      </c>
      <c r="F37" s="3">
        <v>36653</v>
      </c>
      <c r="G37" s="1">
        <v>17</v>
      </c>
      <c r="H37" s="1" t="s">
        <v>32</v>
      </c>
      <c r="I37" s="1" t="s">
        <v>274</v>
      </c>
      <c r="J37" s="1">
        <v>976301463</v>
      </c>
      <c r="K37" s="1" t="s">
        <v>64</v>
      </c>
      <c r="L37" s="1" t="s">
        <v>35</v>
      </c>
      <c r="M37" s="1" t="s">
        <v>275</v>
      </c>
      <c r="N37" s="1">
        <v>968195194</v>
      </c>
      <c r="O37" s="1" t="s">
        <v>35</v>
      </c>
    </row>
    <row r="38" spans="1:17" customFormat="1" ht="12.75" hidden="1" x14ac:dyDescent="0.2">
      <c r="A38" s="2">
        <v>43084.978628391204</v>
      </c>
      <c r="B38" s="3">
        <v>43084</v>
      </c>
      <c r="C38" s="1" t="s">
        <v>276</v>
      </c>
      <c r="D38" s="1" t="s">
        <v>277</v>
      </c>
      <c r="E38" s="1" t="s">
        <v>278</v>
      </c>
      <c r="F38" s="3">
        <v>36908</v>
      </c>
      <c r="G38" s="1">
        <v>16</v>
      </c>
      <c r="H38" s="1" t="s">
        <v>32</v>
      </c>
      <c r="I38" s="1" t="s">
        <v>279</v>
      </c>
      <c r="J38" s="1">
        <v>997235792</v>
      </c>
      <c r="K38" s="1" t="s">
        <v>64</v>
      </c>
      <c r="L38" s="1" t="s">
        <v>35</v>
      </c>
      <c r="M38" s="1" t="s">
        <v>280</v>
      </c>
      <c r="N38" s="1">
        <v>997235792</v>
      </c>
      <c r="O38" s="1" t="s">
        <v>35</v>
      </c>
    </row>
    <row r="39" spans="1:17" ht="12.75" x14ac:dyDescent="0.2">
      <c r="A39" s="97">
        <v>43084.986509537033</v>
      </c>
      <c r="B39" s="98">
        <v>43084</v>
      </c>
      <c r="C39" s="96" t="s">
        <v>259</v>
      </c>
      <c r="D39" s="96" t="s">
        <v>260</v>
      </c>
      <c r="E39" s="96" t="s">
        <v>261</v>
      </c>
      <c r="F39" s="98">
        <v>36649</v>
      </c>
      <c r="G39" s="96">
        <v>17</v>
      </c>
      <c r="H39" s="96" t="s">
        <v>62</v>
      </c>
      <c r="I39" s="96" t="s">
        <v>262</v>
      </c>
      <c r="J39" s="96">
        <v>976367546</v>
      </c>
      <c r="K39" s="96" t="s">
        <v>34</v>
      </c>
      <c r="L39" s="96" t="s">
        <v>26</v>
      </c>
      <c r="M39" s="96" t="s">
        <v>263</v>
      </c>
      <c r="N39" s="96">
        <v>983737454</v>
      </c>
      <c r="O39" s="96" t="s">
        <v>35</v>
      </c>
      <c r="Q39" s="96" t="s">
        <v>281</v>
      </c>
    </row>
    <row r="40" spans="1:17" customFormat="1" ht="12.75" hidden="1" x14ac:dyDescent="0.2">
      <c r="A40" s="2">
        <v>43085.365426493052</v>
      </c>
      <c r="B40" s="3">
        <v>43085</v>
      </c>
      <c r="C40" s="1" t="s">
        <v>282</v>
      </c>
      <c r="D40" s="1" t="s">
        <v>283</v>
      </c>
      <c r="E40" s="1" t="s">
        <v>284</v>
      </c>
      <c r="F40" s="3">
        <v>36930</v>
      </c>
      <c r="G40" s="1">
        <v>16</v>
      </c>
      <c r="H40" s="1" t="s">
        <v>32</v>
      </c>
      <c r="I40" s="1" t="s">
        <v>285</v>
      </c>
      <c r="J40" s="1" t="s">
        <v>286</v>
      </c>
      <c r="K40" s="1" t="s">
        <v>64</v>
      </c>
      <c r="L40" s="1" t="s">
        <v>26</v>
      </c>
      <c r="M40" s="1" t="s">
        <v>287</v>
      </c>
      <c r="N40" s="1" t="s">
        <v>288</v>
      </c>
      <c r="O40" s="1" t="s">
        <v>35</v>
      </c>
      <c r="Q40" s="1" t="s">
        <v>289</v>
      </c>
    </row>
    <row r="41" spans="1:17" customFormat="1" ht="12.75" hidden="1" x14ac:dyDescent="0.2">
      <c r="A41" s="2">
        <v>43085.558687280092</v>
      </c>
      <c r="B41" s="3">
        <v>43085</v>
      </c>
      <c r="C41" s="1" t="s">
        <v>290</v>
      </c>
      <c r="D41" s="1" t="s">
        <v>291</v>
      </c>
      <c r="E41" s="1" t="s">
        <v>292</v>
      </c>
      <c r="F41" s="3">
        <v>36748</v>
      </c>
      <c r="G41" s="1">
        <v>17</v>
      </c>
      <c r="H41" s="1" t="s">
        <v>230</v>
      </c>
      <c r="I41" s="1" t="s">
        <v>293</v>
      </c>
      <c r="J41" s="1">
        <v>32965926</v>
      </c>
      <c r="K41" s="1" t="s">
        <v>64</v>
      </c>
      <c r="L41" s="1" t="s">
        <v>26</v>
      </c>
      <c r="M41" s="1" t="s">
        <v>294</v>
      </c>
      <c r="N41" s="1">
        <v>48529198</v>
      </c>
      <c r="O41" s="1" t="s">
        <v>35</v>
      </c>
      <c r="Q41" s="1" t="s">
        <v>295</v>
      </c>
    </row>
    <row r="42" spans="1:17" customFormat="1" ht="12.75" hidden="1" x14ac:dyDescent="0.2">
      <c r="A42" s="2">
        <v>43085.875291550925</v>
      </c>
      <c r="B42" s="3">
        <v>43085</v>
      </c>
      <c r="C42" s="1" t="s">
        <v>296</v>
      </c>
      <c r="D42" s="1" t="s">
        <v>297</v>
      </c>
      <c r="E42" s="1" t="s">
        <v>298</v>
      </c>
      <c r="F42" s="3">
        <v>36924</v>
      </c>
      <c r="G42" s="1">
        <v>16</v>
      </c>
      <c r="H42" s="1" t="s">
        <v>32</v>
      </c>
      <c r="I42" s="1" t="s">
        <v>299</v>
      </c>
      <c r="J42" s="1">
        <v>930063696</v>
      </c>
      <c r="K42" s="1" t="s">
        <v>64</v>
      </c>
      <c r="L42" s="1" t="s">
        <v>26</v>
      </c>
      <c r="M42" s="1" t="s">
        <v>300</v>
      </c>
      <c r="N42" s="1">
        <v>956332311</v>
      </c>
      <c r="O42" s="1" t="s">
        <v>35</v>
      </c>
      <c r="Q42" s="1" t="s">
        <v>301</v>
      </c>
    </row>
    <row r="43" spans="1:17" ht="12.75" x14ac:dyDescent="0.2">
      <c r="A43" s="97">
        <v>43085.962085347222</v>
      </c>
      <c r="B43" s="98">
        <v>43085</v>
      </c>
      <c r="C43" s="96" t="s">
        <v>302</v>
      </c>
      <c r="D43" s="96" t="s">
        <v>303</v>
      </c>
      <c r="E43" s="96" t="s">
        <v>304</v>
      </c>
      <c r="F43" s="98">
        <v>36974</v>
      </c>
      <c r="G43" s="96">
        <v>16</v>
      </c>
      <c r="H43" s="96" t="s">
        <v>22</v>
      </c>
      <c r="I43" s="96" t="s">
        <v>305</v>
      </c>
      <c r="J43" s="96">
        <v>959358418</v>
      </c>
      <c r="K43" s="96" t="s">
        <v>34</v>
      </c>
      <c r="L43" s="96" t="s">
        <v>35</v>
      </c>
      <c r="M43" s="96" t="s">
        <v>306</v>
      </c>
      <c r="N43" s="96">
        <v>975981939</v>
      </c>
      <c r="O43" s="96" t="s">
        <v>26</v>
      </c>
      <c r="P43" s="96" t="s">
        <v>307</v>
      </c>
    </row>
    <row r="44" spans="1:17" customFormat="1" ht="12.75" hidden="1" x14ac:dyDescent="0.2">
      <c r="A44" s="2">
        <v>43086.498270625001</v>
      </c>
      <c r="B44" s="3">
        <v>43086</v>
      </c>
      <c r="C44" s="1" t="s">
        <v>308</v>
      </c>
      <c r="D44" s="1" t="s">
        <v>309</v>
      </c>
      <c r="E44" s="1" t="s">
        <v>310</v>
      </c>
      <c r="F44" s="3">
        <v>36690</v>
      </c>
      <c r="G44" s="1">
        <v>17</v>
      </c>
      <c r="H44" s="1" t="s">
        <v>22</v>
      </c>
      <c r="I44" s="1" t="s">
        <v>311</v>
      </c>
      <c r="J44" s="1" t="s">
        <v>312</v>
      </c>
      <c r="K44" s="1" t="s">
        <v>25</v>
      </c>
      <c r="L44" s="1" t="s">
        <v>26</v>
      </c>
      <c r="M44" s="1" t="s">
        <v>313</v>
      </c>
      <c r="N44" s="1" t="s">
        <v>314</v>
      </c>
      <c r="O44" s="1" t="s">
        <v>35</v>
      </c>
      <c r="Q44" s="1" t="s">
        <v>315</v>
      </c>
    </row>
    <row r="45" spans="1:17" customFormat="1" ht="12.75" hidden="1" x14ac:dyDescent="0.2">
      <c r="A45" s="2">
        <v>43086.498308495371</v>
      </c>
      <c r="B45" s="3">
        <v>43086</v>
      </c>
      <c r="C45" s="1" t="s">
        <v>316</v>
      </c>
      <c r="D45" s="1" t="s">
        <v>317</v>
      </c>
      <c r="E45" s="1" t="s">
        <v>318</v>
      </c>
      <c r="F45" s="3">
        <v>36815</v>
      </c>
      <c r="G45" s="1">
        <v>17</v>
      </c>
      <c r="H45" s="1" t="s">
        <v>32</v>
      </c>
      <c r="I45" s="1" t="s">
        <v>319</v>
      </c>
      <c r="J45" s="1">
        <v>931286136</v>
      </c>
      <c r="K45" s="1" t="s">
        <v>25</v>
      </c>
      <c r="L45" s="1" t="s">
        <v>26</v>
      </c>
      <c r="M45" s="1" t="s">
        <v>320</v>
      </c>
      <c r="N45" s="1">
        <v>941427806</v>
      </c>
      <c r="O45" s="1" t="s">
        <v>26</v>
      </c>
      <c r="P45" s="1" t="s">
        <v>321</v>
      </c>
      <c r="Q45" s="1" t="s">
        <v>322</v>
      </c>
    </row>
    <row r="46" spans="1:17" customFormat="1" ht="12.75" hidden="1" x14ac:dyDescent="0.2">
      <c r="A46" s="2">
        <v>43086.649858379635</v>
      </c>
      <c r="B46" s="3">
        <v>43086</v>
      </c>
      <c r="C46" s="1" t="s">
        <v>323</v>
      </c>
      <c r="D46" s="1" t="s">
        <v>324</v>
      </c>
      <c r="E46" s="1" t="s">
        <v>325</v>
      </c>
      <c r="F46" s="3">
        <v>36598</v>
      </c>
      <c r="G46" s="1">
        <v>17</v>
      </c>
      <c r="H46" s="1" t="s">
        <v>62</v>
      </c>
      <c r="I46" s="1" t="s">
        <v>326</v>
      </c>
      <c r="J46" s="1">
        <v>973462757</v>
      </c>
      <c r="K46" s="1" t="s">
        <v>64</v>
      </c>
      <c r="L46" s="1" t="s">
        <v>26</v>
      </c>
      <c r="M46" s="1" t="s">
        <v>327</v>
      </c>
      <c r="N46" s="1">
        <v>961801755</v>
      </c>
      <c r="O46" s="1" t="s">
        <v>26</v>
      </c>
      <c r="P46" s="1" t="s">
        <v>328</v>
      </c>
    </row>
    <row r="47" spans="1:17" customFormat="1" ht="12.75" hidden="1" x14ac:dyDescent="0.2">
      <c r="A47" s="2">
        <v>43086.715562546291</v>
      </c>
      <c r="B47" s="3">
        <v>43086</v>
      </c>
      <c r="C47" s="1" t="s">
        <v>329</v>
      </c>
      <c r="D47" s="1" t="s">
        <v>330</v>
      </c>
      <c r="E47" s="1" t="s">
        <v>331</v>
      </c>
      <c r="F47" s="3">
        <v>37013</v>
      </c>
      <c r="G47" s="1">
        <v>16</v>
      </c>
      <c r="H47" s="1" t="s">
        <v>62</v>
      </c>
      <c r="I47" s="1" t="s">
        <v>332</v>
      </c>
      <c r="J47" s="1">
        <v>979351008</v>
      </c>
      <c r="K47" s="1" t="s">
        <v>64</v>
      </c>
      <c r="L47" s="1" t="s">
        <v>26</v>
      </c>
      <c r="M47" s="1" t="s">
        <v>333</v>
      </c>
      <c r="N47" s="1">
        <v>979351008</v>
      </c>
      <c r="O47" s="1" t="s">
        <v>35</v>
      </c>
      <c r="Q47" s="1" t="s">
        <v>334</v>
      </c>
    </row>
    <row r="48" spans="1:17" customFormat="1" ht="12.75" hidden="1" x14ac:dyDescent="0.2">
      <c r="A48" s="2">
        <v>43086.729913379633</v>
      </c>
      <c r="B48" s="3">
        <v>43086</v>
      </c>
      <c r="C48" s="1" t="s">
        <v>335</v>
      </c>
      <c r="D48" s="1" t="s">
        <v>336</v>
      </c>
      <c r="E48" s="1" t="s">
        <v>337</v>
      </c>
      <c r="F48" s="3">
        <v>36875</v>
      </c>
      <c r="G48" s="1">
        <v>17</v>
      </c>
      <c r="H48" s="1" t="s">
        <v>32</v>
      </c>
      <c r="I48" s="1" t="s">
        <v>338</v>
      </c>
      <c r="J48" s="1">
        <v>74908972</v>
      </c>
      <c r="K48" s="1" t="s">
        <v>64</v>
      </c>
      <c r="L48" s="1" t="s">
        <v>26</v>
      </c>
      <c r="M48" s="1" t="s">
        <v>339</v>
      </c>
      <c r="N48" s="1">
        <v>89011348</v>
      </c>
      <c r="O48" s="1" t="s">
        <v>35</v>
      </c>
      <c r="Q48" s="1" t="s">
        <v>340</v>
      </c>
    </row>
    <row r="49" spans="1:17" ht="12.75" x14ac:dyDescent="0.2">
      <c r="A49" s="97">
        <v>43086.888788993056</v>
      </c>
      <c r="B49" s="98">
        <v>43086</v>
      </c>
      <c r="C49" s="96" t="s">
        <v>341</v>
      </c>
      <c r="D49" s="96" t="s">
        <v>342</v>
      </c>
      <c r="E49" s="96" t="s">
        <v>343</v>
      </c>
      <c r="F49" s="98">
        <v>36877</v>
      </c>
      <c r="G49" s="96">
        <v>17</v>
      </c>
      <c r="H49" s="96" t="s">
        <v>62</v>
      </c>
      <c r="I49" s="96" t="s">
        <v>344</v>
      </c>
      <c r="J49" s="96">
        <v>986488237</v>
      </c>
      <c r="K49" s="96" t="s">
        <v>34</v>
      </c>
      <c r="L49" s="96" t="s">
        <v>26</v>
      </c>
      <c r="M49" s="96" t="s">
        <v>345</v>
      </c>
      <c r="N49" s="96">
        <v>956339768</v>
      </c>
      <c r="O49" s="96" t="s">
        <v>35</v>
      </c>
      <c r="Q49" s="96" t="s">
        <v>346</v>
      </c>
    </row>
    <row r="50" spans="1:17" customFormat="1" ht="12.75" hidden="1" x14ac:dyDescent="0.2">
      <c r="A50" s="2">
        <v>43086.962531157405</v>
      </c>
      <c r="B50" s="3">
        <v>36711</v>
      </c>
      <c r="C50" s="1" t="s">
        <v>347</v>
      </c>
      <c r="D50" s="1" t="s">
        <v>348</v>
      </c>
      <c r="E50" s="1" t="s">
        <v>349</v>
      </c>
      <c r="F50" s="3">
        <v>36711</v>
      </c>
      <c r="G50" s="1">
        <v>17</v>
      </c>
      <c r="H50" s="1" t="s">
        <v>230</v>
      </c>
      <c r="I50" s="1" t="s">
        <v>350</v>
      </c>
      <c r="J50" s="1">
        <v>942966725</v>
      </c>
      <c r="K50" s="1" t="s">
        <v>64</v>
      </c>
      <c r="L50" s="1" t="s">
        <v>35</v>
      </c>
      <c r="M50" s="1" t="s">
        <v>351</v>
      </c>
      <c r="N50" s="1">
        <v>994483870</v>
      </c>
      <c r="O50" s="1" t="s">
        <v>35</v>
      </c>
    </row>
    <row r="51" spans="1:17" ht="12.75" x14ac:dyDescent="0.2">
      <c r="A51" s="97">
        <v>43087.281987800925</v>
      </c>
      <c r="B51" s="98">
        <v>43087</v>
      </c>
      <c r="C51" s="96" t="s">
        <v>352</v>
      </c>
      <c r="D51" s="96" t="s">
        <v>353</v>
      </c>
      <c r="E51" s="96" t="s">
        <v>354</v>
      </c>
      <c r="F51" s="98">
        <v>36706</v>
      </c>
      <c r="G51" s="96">
        <v>17</v>
      </c>
      <c r="H51" s="96" t="s">
        <v>62</v>
      </c>
      <c r="I51" s="96" t="s">
        <v>355</v>
      </c>
      <c r="J51" s="96">
        <v>940983185</v>
      </c>
      <c r="K51" s="96" t="s">
        <v>34</v>
      </c>
      <c r="L51" s="96" t="s">
        <v>26</v>
      </c>
      <c r="M51" s="96" t="s">
        <v>356</v>
      </c>
      <c r="N51" s="96" t="s">
        <v>357</v>
      </c>
      <c r="O51" s="96" t="s">
        <v>35</v>
      </c>
      <c r="Q51" s="96" t="s">
        <v>346</v>
      </c>
    </row>
    <row r="52" spans="1:17" customFormat="1" ht="12.75" hidden="1" x14ac:dyDescent="0.2">
      <c r="A52" s="2">
        <v>43087.386659722222</v>
      </c>
      <c r="B52" s="3">
        <v>43087</v>
      </c>
      <c r="C52" s="1" t="s">
        <v>358</v>
      </c>
      <c r="D52" s="1" t="s">
        <v>359</v>
      </c>
      <c r="E52" s="1" t="s">
        <v>360</v>
      </c>
      <c r="F52" s="3">
        <v>37070</v>
      </c>
      <c r="G52" s="1">
        <v>16</v>
      </c>
      <c r="H52" s="1" t="s">
        <v>230</v>
      </c>
      <c r="I52" s="1" t="s">
        <v>361</v>
      </c>
      <c r="J52" s="1" t="s">
        <v>362</v>
      </c>
      <c r="K52" s="1" t="s">
        <v>64</v>
      </c>
      <c r="L52" s="1" t="s">
        <v>35</v>
      </c>
      <c r="M52" s="1" t="s">
        <v>363</v>
      </c>
      <c r="N52" s="1">
        <v>954295187</v>
      </c>
      <c r="O52" s="1" t="s">
        <v>35</v>
      </c>
    </row>
    <row r="53" spans="1:17" customFormat="1" ht="12.75" hidden="1" x14ac:dyDescent="0.2">
      <c r="A53" s="2">
        <v>43087.439077106479</v>
      </c>
      <c r="B53" s="3">
        <v>43087</v>
      </c>
      <c r="C53" s="1" t="s">
        <v>364</v>
      </c>
      <c r="D53" s="1" t="s">
        <v>365</v>
      </c>
      <c r="E53" s="1" t="s">
        <v>366</v>
      </c>
      <c r="F53" s="3">
        <v>36860</v>
      </c>
      <c r="G53" s="1">
        <v>17</v>
      </c>
      <c r="H53" s="1" t="s">
        <v>62</v>
      </c>
      <c r="I53" s="1" t="s">
        <v>367</v>
      </c>
      <c r="J53" s="1">
        <v>961377351</v>
      </c>
      <c r="K53" s="1" t="s">
        <v>64</v>
      </c>
      <c r="L53" s="1" t="s">
        <v>26</v>
      </c>
      <c r="M53" s="1" t="s">
        <v>368</v>
      </c>
      <c r="N53" s="1">
        <v>995825594</v>
      </c>
      <c r="O53" s="1" t="s">
        <v>35</v>
      </c>
      <c r="Q53" s="1" t="s">
        <v>369</v>
      </c>
    </row>
    <row r="54" spans="1:17" customFormat="1" ht="12.75" hidden="1" x14ac:dyDescent="0.2">
      <c r="A54" s="2">
        <v>43088.385460358797</v>
      </c>
      <c r="B54" s="3">
        <v>43088</v>
      </c>
      <c r="C54" s="1" t="s">
        <v>442</v>
      </c>
      <c r="D54" s="1" t="s">
        <v>443</v>
      </c>
      <c r="E54" s="1" t="s">
        <v>444</v>
      </c>
      <c r="F54" s="3">
        <v>36538</v>
      </c>
      <c r="G54" s="1">
        <v>17</v>
      </c>
      <c r="H54" s="1" t="s">
        <v>230</v>
      </c>
      <c r="I54" s="1" t="s">
        <v>445</v>
      </c>
      <c r="J54" s="1">
        <v>988858272</v>
      </c>
      <c r="K54" s="1" t="s">
        <v>25</v>
      </c>
      <c r="L54" s="1" t="s">
        <v>26</v>
      </c>
      <c r="M54" s="1" t="s">
        <v>446</v>
      </c>
      <c r="N54" s="1">
        <v>966070714</v>
      </c>
      <c r="O54" s="1" t="s">
        <v>26</v>
      </c>
      <c r="P54" s="1" t="s">
        <v>447</v>
      </c>
      <c r="Q54" s="1" t="s">
        <v>448</v>
      </c>
    </row>
    <row r="55" spans="1:17" customFormat="1" ht="12.75" hidden="1" x14ac:dyDescent="0.2">
      <c r="A55" s="2">
        <v>43088.387260520831</v>
      </c>
      <c r="B55" s="3">
        <v>43088</v>
      </c>
      <c r="C55" s="1" t="s">
        <v>449</v>
      </c>
      <c r="D55" s="1" t="s">
        <v>450</v>
      </c>
      <c r="E55" s="1" t="s">
        <v>451</v>
      </c>
      <c r="F55" s="3">
        <v>36659</v>
      </c>
      <c r="G55" s="1">
        <v>17</v>
      </c>
      <c r="H55" s="1" t="s">
        <v>230</v>
      </c>
      <c r="I55" s="1" t="s">
        <v>452</v>
      </c>
      <c r="J55" s="1">
        <v>976982202</v>
      </c>
      <c r="K55" s="1" t="s">
        <v>25</v>
      </c>
      <c r="L55" s="1" t="s">
        <v>35</v>
      </c>
      <c r="M55" s="1" t="s">
        <v>453</v>
      </c>
      <c r="N55" s="1">
        <v>963108604</v>
      </c>
      <c r="O55" s="1" t="s">
        <v>35</v>
      </c>
    </row>
  </sheetData>
  <autoFilter ref="A1:S55">
    <filterColumn colId="10">
      <filters>
        <filter val="Francia"/>
      </filters>
    </filterColumn>
    <sortState ref="A2:V54">
      <sortCondition ref="A1:A54"/>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SELECCIÓN PASANTES</vt:lpstr>
      <vt:lpstr>ENTREVISTAS</vt:lpstr>
      <vt:lpstr>Entrevista Ingles</vt:lpstr>
      <vt:lpstr>Datos Postulantes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Miury</dc:creator>
  <cp:lastModifiedBy>Miury</cp:lastModifiedBy>
  <dcterms:created xsi:type="dcterms:W3CDTF">2017-12-18T18:14:52Z</dcterms:created>
  <dcterms:modified xsi:type="dcterms:W3CDTF">2017-12-29T13:54:50Z</dcterms:modified>
  <cp:contentStatus/>
</cp:coreProperties>
</file>