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ELECCIÓN PASANTES" sheetId="1" r:id="rId1"/>
  </sheets>
  <definedNames>
    <definedName name="_xlnm._FilterDatabase" localSheetId="0" hidden="1">'SELECCIÓN PASANTES'!$B$9:$AP$9</definedName>
  </definedNames>
  <calcPr calcId="145621"/>
</workbook>
</file>

<file path=xl/calcChain.xml><?xml version="1.0" encoding="utf-8"?>
<calcChain xmlns="http://schemas.openxmlformats.org/spreadsheetml/2006/main">
  <c r="AS20" i="1" l="1"/>
  <c r="AR20" i="1"/>
  <c r="AU20" i="1" s="1"/>
  <c r="K20" i="1" s="1"/>
  <c r="L20" i="1" s="1"/>
  <c r="AN20" i="1"/>
  <c r="AK20" i="1"/>
  <c r="AI20" i="1"/>
  <c r="AF20" i="1"/>
  <c r="AG20" i="1" s="1"/>
  <c r="AD20" i="1"/>
  <c r="AA20" i="1"/>
  <c r="AB20" i="1" s="1"/>
  <c r="X20" i="1"/>
  <c r="Y20" i="1" s="1"/>
  <c r="V20" i="1"/>
  <c r="T20" i="1"/>
  <c r="R20" i="1"/>
  <c r="P20" i="1"/>
  <c r="M20" i="1"/>
  <c r="N20" i="1" s="1"/>
  <c r="I20" i="1"/>
  <c r="AO20" i="1" s="1"/>
  <c r="H20" i="1"/>
  <c r="AU19" i="1"/>
  <c r="AN19" i="1"/>
  <c r="AK19" i="1"/>
  <c r="AI19" i="1"/>
  <c r="AF19" i="1"/>
  <c r="AG19" i="1" s="1"/>
  <c r="AD19" i="1"/>
  <c r="AA19" i="1"/>
  <c r="AB19" i="1" s="1"/>
  <c r="X19" i="1"/>
  <c r="Y19" i="1" s="1"/>
  <c r="V19" i="1"/>
  <c r="T19" i="1"/>
  <c r="R19" i="1"/>
  <c r="P19" i="1"/>
  <c r="M19" i="1"/>
  <c r="N19" i="1" s="1"/>
  <c r="K19" i="1"/>
  <c r="L19" i="1" s="1"/>
  <c r="I19" i="1"/>
  <c r="AO19" i="1" s="1"/>
  <c r="H19" i="1"/>
  <c r="AU18" i="1"/>
  <c r="K18" i="1" s="1"/>
  <c r="L18" i="1" s="1"/>
  <c r="AS18" i="1"/>
  <c r="AR18" i="1"/>
  <c r="AN18" i="1"/>
  <c r="AK18" i="1"/>
  <c r="AI18" i="1"/>
  <c r="AG18" i="1"/>
  <c r="AF18" i="1"/>
  <c r="AD18" i="1"/>
  <c r="AA18" i="1"/>
  <c r="AB18" i="1" s="1"/>
  <c r="Y18" i="1"/>
  <c r="X18" i="1"/>
  <c r="V18" i="1"/>
  <c r="T18" i="1"/>
  <c r="R18" i="1"/>
  <c r="P18" i="1"/>
  <c r="M18" i="1"/>
  <c r="N18" i="1" s="1"/>
  <c r="I18" i="1"/>
  <c r="J18" i="1" s="1"/>
  <c r="H18" i="1"/>
  <c r="AU17" i="1"/>
  <c r="AN17" i="1"/>
  <c r="AK17" i="1"/>
  <c r="AI17" i="1"/>
  <c r="AG17" i="1"/>
  <c r="AF17" i="1"/>
  <c r="AD17" i="1"/>
  <c r="AA17" i="1"/>
  <c r="AB17" i="1" s="1"/>
  <c r="Y17" i="1"/>
  <c r="X17" i="1"/>
  <c r="V17" i="1"/>
  <c r="T17" i="1"/>
  <c r="R17" i="1"/>
  <c r="P17" i="1"/>
  <c r="M17" i="1"/>
  <c r="N17" i="1" s="1"/>
  <c r="L17" i="1"/>
  <c r="K17" i="1"/>
  <c r="I17" i="1"/>
  <c r="J17" i="1" s="1"/>
  <c r="AP17" i="1" s="1"/>
  <c r="H17" i="1"/>
  <c r="AU16" i="1"/>
  <c r="AN16" i="1"/>
  <c r="AK16" i="1"/>
  <c r="AI16" i="1"/>
  <c r="AG16" i="1"/>
  <c r="AF16" i="1"/>
  <c r="AD16" i="1"/>
  <c r="AA16" i="1"/>
  <c r="AB16" i="1" s="1"/>
  <c r="Y16" i="1"/>
  <c r="X16" i="1"/>
  <c r="V16" i="1"/>
  <c r="T16" i="1"/>
  <c r="R16" i="1"/>
  <c r="P16" i="1"/>
  <c r="M16" i="1"/>
  <c r="N16" i="1" s="1"/>
  <c r="L16" i="1"/>
  <c r="K16" i="1"/>
  <c r="I16" i="1"/>
  <c r="J16" i="1" s="1"/>
  <c r="AP16" i="1" s="1"/>
  <c r="H16" i="1"/>
  <c r="AU15" i="1"/>
  <c r="AN15" i="1"/>
  <c r="AK15" i="1"/>
  <c r="AI15" i="1"/>
  <c r="AG15" i="1"/>
  <c r="AF15" i="1"/>
  <c r="AD15" i="1"/>
  <c r="AA15" i="1"/>
  <c r="AB15" i="1" s="1"/>
  <c r="Y15" i="1"/>
  <c r="X15" i="1"/>
  <c r="V15" i="1"/>
  <c r="T15" i="1"/>
  <c r="R15" i="1"/>
  <c r="P15" i="1"/>
  <c r="M15" i="1"/>
  <c r="N15" i="1" s="1"/>
  <c r="L15" i="1"/>
  <c r="K15" i="1"/>
  <c r="I15" i="1"/>
  <c r="AO15" i="1" s="1"/>
  <c r="H15" i="1"/>
  <c r="AS14" i="1"/>
  <c r="AR14" i="1"/>
  <c r="AU14" i="1" s="1"/>
  <c r="K14" i="1" s="1"/>
  <c r="L14" i="1" s="1"/>
  <c r="AN14" i="1"/>
  <c r="AK14" i="1"/>
  <c r="AI14" i="1"/>
  <c r="AH14" i="1"/>
  <c r="AF14" i="1"/>
  <c r="AG14" i="1" s="1"/>
  <c r="AD14" i="1"/>
  <c r="AA14" i="1"/>
  <c r="AB14" i="1" s="1"/>
  <c r="Y14" i="1"/>
  <c r="X14" i="1"/>
  <c r="V14" i="1"/>
  <c r="T14" i="1"/>
  <c r="R14" i="1"/>
  <c r="P14" i="1"/>
  <c r="M14" i="1"/>
  <c r="N14" i="1" s="1"/>
  <c r="I14" i="1"/>
  <c r="AO14" i="1" s="1"/>
  <c r="H14" i="1"/>
  <c r="AU13" i="1"/>
  <c r="K13" i="1" s="1"/>
  <c r="L13" i="1" s="1"/>
  <c r="AN13" i="1"/>
  <c r="AK13" i="1"/>
  <c r="AH13" i="1"/>
  <c r="AI13" i="1" s="1"/>
  <c r="AG13" i="1"/>
  <c r="AF13" i="1"/>
  <c r="AD13" i="1"/>
  <c r="AA13" i="1"/>
  <c r="AB13" i="1" s="1"/>
  <c r="Y13" i="1"/>
  <c r="X13" i="1"/>
  <c r="V13" i="1"/>
  <c r="T13" i="1"/>
  <c r="R13" i="1"/>
  <c r="P13" i="1"/>
  <c r="M13" i="1"/>
  <c r="N13" i="1" s="1"/>
  <c r="I13" i="1"/>
  <c r="J13" i="1" s="1"/>
  <c r="H13" i="1"/>
  <c r="AU12" i="1"/>
  <c r="AO12" i="1"/>
  <c r="AN12" i="1"/>
  <c r="AK12" i="1"/>
  <c r="AH12" i="1"/>
  <c r="AI12" i="1" s="1"/>
  <c r="AG12" i="1"/>
  <c r="AF12" i="1"/>
  <c r="AD12" i="1"/>
  <c r="AB12" i="1"/>
  <c r="AA12" i="1"/>
  <c r="X12" i="1"/>
  <c r="Y12" i="1" s="1"/>
  <c r="V12" i="1"/>
  <c r="T12" i="1"/>
  <c r="R12" i="1"/>
  <c r="P12" i="1"/>
  <c r="N12" i="1"/>
  <c r="M12" i="1"/>
  <c r="K12" i="1"/>
  <c r="L12" i="1" s="1"/>
  <c r="J12" i="1"/>
  <c r="I12" i="1"/>
  <c r="H12" i="1"/>
  <c r="AU11" i="1"/>
  <c r="AN11" i="1"/>
  <c r="AK11" i="1"/>
  <c r="AI11" i="1"/>
  <c r="AH11" i="1"/>
  <c r="AF11" i="1"/>
  <c r="AG11" i="1" s="1"/>
  <c r="AD11" i="1"/>
  <c r="AB11" i="1"/>
  <c r="AA11" i="1"/>
  <c r="X11" i="1"/>
  <c r="Y11" i="1" s="1"/>
  <c r="V11" i="1"/>
  <c r="T11" i="1"/>
  <c r="R11" i="1"/>
  <c r="P11" i="1"/>
  <c r="N11" i="1"/>
  <c r="M11" i="1"/>
  <c r="K11" i="1"/>
  <c r="AO11" i="1" s="1"/>
  <c r="J11" i="1"/>
  <c r="I11" i="1"/>
  <c r="H11" i="1"/>
  <c r="AU10" i="1"/>
  <c r="K10" i="1" s="1"/>
  <c r="L10" i="1" s="1"/>
  <c r="AN10" i="1"/>
  <c r="AK10" i="1"/>
  <c r="AI10" i="1"/>
  <c r="AH10" i="1"/>
  <c r="AF10" i="1"/>
  <c r="AG10" i="1" s="1"/>
  <c r="AD10" i="1"/>
  <c r="AA10" i="1"/>
  <c r="AB10" i="1" s="1"/>
  <c r="Y10" i="1"/>
  <c r="X10" i="1"/>
  <c r="V10" i="1"/>
  <c r="T10" i="1"/>
  <c r="R10" i="1"/>
  <c r="P10" i="1"/>
  <c r="M10" i="1"/>
  <c r="N10" i="1" s="1"/>
  <c r="I10" i="1"/>
  <c r="AO10" i="1" s="1"/>
  <c r="H10" i="1"/>
  <c r="AL9" i="1"/>
  <c r="AJ9" i="1"/>
  <c r="AH9" i="1"/>
  <c r="AE9" i="1"/>
  <c r="AC9" i="1"/>
  <c r="Z9" i="1"/>
  <c r="W9" i="1"/>
  <c r="U9" i="1"/>
  <c r="S9" i="1"/>
  <c r="Q9" i="1"/>
  <c r="O9" i="1"/>
  <c r="M9" i="1"/>
  <c r="K9" i="1"/>
  <c r="I9" i="1"/>
  <c r="G9" i="1"/>
  <c r="AM8" i="1"/>
  <c r="AJ8" i="1"/>
  <c r="AH8" i="1"/>
  <c r="AE8" i="1"/>
  <c r="AC8" i="1"/>
  <c r="Z8" i="1"/>
  <c r="W8" i="1"/>
  <c r="U8" i="1"/>
  <c r="S8" i="1"/>
  <c r="Q8" i="1"/>
  <c r="O8" i="1"/>
  <c r="M8" i="1"/>
  <c r="AO8" i="1" s="1"/>
  <c r="K8" i="1"/>
  <c r="I8" i="1"/>
  <c r="G8" i="1"/>
  <c r="W1" i="1"/>
  <c r="AP13" i="1" l="1"/>
  <c r="AP12" i="1"/>
  <c r="AP18" i="1"/>
  <c r="AO18" i="1"/>
  <c r="L11" i="1"/>
  <c r="AP11" i="1" s="1"/>
  <c r="AO13" i="1"/>
  <c r="J15" i="1"/>
  <c r="AP15" i="1" s="1"/>
  <c r="J19" i="1"/>
  <c r="AP19" i="1" s="1"/>
  <c r="J20" i="1"/>
  <c r="AP20" i="1" s="1"/>
  <c r="AO16" i="1"/>
  <c r="AO17" i="1"/>
  <c r="J10" i="1"/>
  <c r="AP10" i="1" s="1"/>
  <c r="J14" i="1"/>
  <c r="AP14" i="1" s="1"/>
</calcChain>
</file>

<file path=xl/comments1.xml><?xml version="1.0" encoding="utf-8"?>
<comments xmlns="http://schemas.openxmlformats.org/spreadsheetml/2006/main">
  <authors>
    <author>Miury</author>
  </authors>
  <commentList>
    <comment ref="AR2" authorId="0">
      <text>
        <r>
          <rPr>
            <b/>
            <sz val="9"/>
            <color indexed="81"/>
            <rFont val="Tahoma"/>
            <family val="2"/>
          </rPr>
          <t>En el caso de mecanica se promedio la nota de turno del primer y segundo semestre.</t>
        </r>
      </text>
    </comment>
    <comment ref="AT9" authorId="0">
      <text>
        <r>
          <rPr>
            <b/>
            <sz val="9"/>
            <color indexed="81"/>
            <rFont val="Tahoma"/>
            <family val="2"/>
          </rPr>
          <t>Para Mecánica: 
Esta nota fue puesta en varias asignaturas.</t>
        </r>
      </text>
    </comment>
  </commentList>
</comments>
</file>

<file path=xl/sharedStrings.xml><?xml version="1.0" encoding="utf-8"?>
<sst xmlns="http://schemas.openxmlformats.org/spreadsheetml/2006/main" count="144" uniqueCount="85">
  <si>
    <t>PROCESO DE POSTULACIÓN PASANTÍA FRANCIA 2018</t>
  </si>
  <si>
    <t>Porcentajes</t>
  </si>
  <si>
    <t>CRITERIOS</t>
  </si>
  <si>
    <t>PROMEDIO 2017</t>
  </si>
  <si>
    <r>
      <t>PROMEDIO ASIG.PRACT . AG. MEC. 2015-2016-</t>
    </r>
    <r>
      <rPr>
        <sz val="9"/>
        <rFont val="Calibri"/>
        <family val="2"/>
        <scheme val="minor"/>
      </rPr>
      <t>2017</t>
    </r>
  </si>
  <si>
    <t>PROMEDIO PRACT . AG. MEC. TURNO DE VERANO 2015-2016-2017</t>
  </si>
  <si>
    <t>PROMEDIO ASIGNATURAS INGLES 2015-2016-2017</t>
  </si>
  <si>
    <t>PROMEDIO ASIGNATURAS TECNICAS  3° MEDIO</t>
  </si>
  <si>
    <t>INFORME DISCIPLINA  DOCENCIA (L.O.)2015-2016-2017</t>
  </si>
  <si>
    <t>INFORME DISCIPLINA INTERNADO 2015-2016-2017</t>
  </si>
  <si>
    <t>ENTREVISTA INGLES</t>
  </si>
  <si>
    <t>PARTICIPACION SUMMER CAMP Y WINTER CAMP</t>
  </si>
  <si>
    <t>PARTICIPACION ACTIVIDADES EXTRAESCOLARES</t>
  </si>
  <si>
    <t>APRECIACIÓN DOCENCIA</t>
  </si>
  <si>
    <t>Apreciación (Taller, Campo, Economato, Inspectoria, Jardin)</t>
  </si>
  <si>
    <t>APRECIACIÓN EQUIPO DE GESTIÓN</t>
  </si>
  <si>
    <t>PARTICIPACIÓN APODERADO</t>
  </si>
  <si>
    <t>ASISTENCIA</t>
  </si>
  <si>
    <t>TOTAL</t>
  </si>
  <si>
    <t>PARTICIPACIÓN INFORME DISCIPLINA Escala (criterio=nota)</t>
  </si>
  <si>
    <t>PARTICIPACIÓN INFORME DISCIPLINA INTERNADO  Escala (criterio=nota)</t>
  </si>
  <si>
    <t>PARTICIPACIÓN APODERADO Escala (criterio=nota)</t>
  </si>
  <si>
    <t>ASISTENCIA - Escala (porcentaje=nota)</t>
  </si>
  <si>
    <t>Nada</t>
  </si>
  <si>
    <t>Excelente</t>
  </si>
  <si>
    <t>campos llenados por:</t>
  </si>
  <si>
    <t>no participa</t>
  </si>
  <si>
    <t>85% =&gt; 89%</t>
  </si>
  <si>
    <t>Leve</t>
  </si>
  <si>
    <t>campos llenados</t>
  </si>
  <si>
    <t xml:space="preserve">Otras Areas: Campo, Taller, </t>
  </si>
  <si>
    <t>aveces</t>
  </si>
  <si>
    <t>90% 0&gt; 94%</t>
  </si>
  <si>
    <t>campos llenados por: Mauricio Donoso</t>
  </si>
  <si>
    <t>Consultada a los Profesores Jefes</t>
  </si>
  <si>
    <t>campos llenados por: Pedro Arias / Johny Lizama</t>
  </si>
  <si>
    <t>Moderado</t>
  </si>
  <si>
    <t xml:space="preserve">por: </t>
  </si>
  <si>
    <t xml:space="preserve">Economato, Biblioteca, </t>
  </si>
  <si>
    <t>siempre</t>
  </si>
  <si>
    <t>95% =&gt; 99%</t>
  </si>
  <si>
    <t>Grave</t>
  </si>
  <si>
    <t>Profesores Jefes</t>
  </si>
  <si>
    <t>Lab. Computación.</t>
  </si>
  <si>
    <t>Ultima actualización:  19/04/2018</t>
  </si>
  <si>
    <t>PORCENTAJES</t>
  </si>
  <si>
    <t>Nº</t>
  </si>
  <si>
    <t>Nombres</t>
  </si>
  <si>
    <t>Apellidos</t>
  </si>
  <si>
    <t>Curso</t>
  </si>
  <si>
    <t>Especialidad</t>
  </si>
  <si>
    <t>%</t>
  </si>
  <si>
    <t>NOTA</t>
  </si>
  <si>
    <t>TOTAL NOTA POSTULACION</t>
  </si>
  <si>
    <t>TOTAL % POSTULACION</t>
  </si>
  <si>
    <t>NOTA PROMEDIO</t>
  </si>
  <si>
    <t>Alejandro Thomas Enrique</t>
  </si>
  <si>
    <t>Gonzalez Lincolao</t>
  </si>
  <si>
    <t>3° Medio A - Agrícola</t>
  </si>
  <si>
    <t>Agrícola</t>
  </si>
  <si>
    <t>SI</t>
  </si>
  <si>
    <t>Karyme Janice</t>
  </si>
  <si>
    <t>Vargas Guerrero</t>
  </si>
  <si>
    <t xml:space="preserve">Fernanda de Jesús </t>
  </si>
  <si>
    <t xml:space="preserve">Sagredo Zúñiga </t>
  </si>
  <si>
    <t>Lia Rachel</t>
  </si>
  <si>
    <t>Donoso Riveros</t>
  </si>
  <si>
    <t>3° Medio B - Agrícola</t>
  </si>
  <si>
    <t>Verónica del Pilar</t>
  </si>
  <si>
    <t xml:space="preserve">González Jiménez </t>
  </si>
  <si>
    <t>3° Medio A - Mecánica</t>
  </si>
  <si>
    <t>Mecánica</t>
  </si>
  <si>
    <t>Cristopher Octavio</t>
  </si>
  <si>
    <t>Farias Palominos</t>
  </si>
  <si>
    <t>Natalia Andrea</t>
  </si>
  <si>
    <t>Bascuñan Labraña</t>
  </si>
  <si>
    <t>Javiera Paz</t>
  </si>
  <si>
    <t>Arias Contreras</t>
  </si>
  <si>
    <t>NO</t>
  </si>
  <si>
    <t>Nicolás Vicente</t>
  </si>
  <si>
    <t>Mora Cayupán</t>
  </si>
  <si>
    <t>Jonathan Fernando Andre</t>
  </si>
  <si>
    <t>Suazo Pavez</t>
  </si>
  <si>
    <t>Ismael Eduardo</t>
  </si>
  <si>
    <t>Duarte 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</si>
</sst>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11"/>
      <name val="Arial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4" fillId="0" borderId="0"/>
    <xf numFmtId="0" fontId="18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2" borderId="4" xfId="1" applyFont="1" applyFill="1" applyBorder="1" applyAlignment="1">
      <alignment horizontal="center"/>
    </xf>
    <xf numFmtId="9" fontId="2" fillId="2" borderId="4" xfId="1" applyNumberFormat="1" applyFont="1" applyFill="1" applyBorder="1" applyAlignment="1">
      <alignment horizontal="center" vertical="center"/>
    </xf>
    <xf numFmtId="9" fontId="2" fillId="2" borderId="5" xfId="1" applyNumberFormat="1" applyFont="1" applyFill="1" applyBorder="1" applyAlignment="1">
      <alignment horizontal="center" vertical="center"/>
    </xf>
    <xf numFmtId="9" fontId="2" fillId="2" borderId="6" xfId="1" applyNumberFormat="1" applyFont="1" applyFill="1" applyBorder="1" applyAlignment="1">
      <alignment horizontal="center" vertical="center"/>
    </xf>
    <xf numFmtId="9" fontId="2" fillId="2" borderId="4" xfId="1" applyNumberFormat="1" applyFont="1" applyFill="1" applyBorder="1" applyAlignment="1">
      <alignment horizontal="center"/>
    </xf>
    <xf numFmtId="9" fontId="3" fillId="2" borderId="4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5" fillId="0" borderId="0" xfId="1" applyFont="1"/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textRotation="60" wrapText="1"/>
    </xf>
    <xf numFmtId="0" fontId="3" fillId="2" borderId="1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6" borderId="0" xfId="1" applyFont="1" applyFill="1" applyAlignment="1">
      <alignment horizontal="left" vertical="center"/>
    </xf>
    <xf numFmtId="0" fontId="2" fillId="6" borderId="0" xfId="1" applyFont="1" applyFill="1" applyAlignment="1">
      <alignment horizontal="center" vertical="center"/>
    </xf>
    <xf numFmtId="9" fontId="2" fillId="0" borderId="4" xfId="1" applyNumberFormat="1" applyFont="1" applyBorder="1"/>
    <xf numFmtId="0" fontId="2" fillId="0" borderId="4" xfId="1" applyFont="1" applyBorder="1" applyAlignment="1">
      <alignment horizontal="center" vertical="center"/>
    </xf>
    <xf numFmtId="0" fontId="2" fillId="7" borderId="0" xfId="1" applyFont="1" applyFill="1" applyAlignment="1">
      <alignment horizontal="left" vertical="center"/>
    </xf>
    <xf numFmtId="0" fontId="2" fillId="7" borderId="0" xfId="1" applyFont="1" applyFill="1" applyAlignment="1">
      <alignment horizontal="center" vertical="center"/>
    </xf>
    <xf numFmtId="0" fontId="2" fillId="5" borderId="0" xfId="1" applyFont="1" applyFill="1" applyAlignment="1">
      <alignment horizontal="left" vertical="center"/>
    </xf>
    <xf numFmtId="0" fontId="2" fillId="5" borderId="0" xfId="1" applyFont="1" applyFill="1" applyAlignment="1">
      <alignment horizontal="center" vertical="center"/>
    </xf>
    <xf numFmtId="0" fontId="2" fillId="4" borderId="0" xfId="1" applyFont="1" applyFill="1" applyAlignment="1">
      <alignment horizontal="left" vertical="center"/>
    </xf>
    <xf numFmtId="0" fontId="2" fillId="4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9" fontId="2" fillId="0" borderId="4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 wrapText="1"/>
    </xf>
    <xf numFmtId="0" fontId="10" fillId="0" borderId="14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/>
    </xf>
    <xf numFmtId="1" fontId="2" fillId="2" borderId="5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1" fontId="2" fillId="2" borderId="15" xfId="1" applyNumberFormat="1" applyFont="1" applyFill="1" applyBorder="1" applyAlignment="1">
      <alignment horizontal="center" vertical="center"/>
    </xf>
    <xf numFmtId="1" fontId="2" fillId="2" borderId="15" xfId="1" applyNumberFormat="1" applyFont="1" applyFill="1" applyBorder="1" applyAlignment="1">
      <alignment horizontal="center" vertical="center"/>
    </xf>
    <xf numFmtId="1" fontId="2" fillId="2" borderId="4" xfId="1" applyNumberFormat="1" applyFont="1" applyFill="1" applyBorder="1" applyAlignment="1">
      <alignment horizontal="center" vertical="center"/>
    </xf>
    <xf numFmtId="0" fontId="11" fillId="0" borderId="0" xfId="1" applyFont="1"/>
    <xf numFmtId="9" fontId="2" fillId="2" borderId="5" xfId="1" applyNumberFormat="1" applyFont="1" applyFill="1" applyBorder="1" applyAlignment="1">
      <alignment horizontal="center" vertical="center"/>
    </xf>
    <xf numFmtId="9" fontId="2" fillId="2" borderId="6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9" fontId="2" fillId="2" borderId="15" xfId="1" applyNumberFormat="1" applyFont="1" applyFill="1" applyBorder="1" applyAlignment="1">
      <alignment horizontal="center" vertical="center"/>
    </xf>
    <xf numFmtId="9" fontId="2" fillId="2" borderId="15" xfId="1" applyNumberFormat="1" applyFont="1" applyFill="1" applyBorder="1" applyAlignment="1">
      <alignment horizontal="center" vertical="center"/>
    </xf>
    <xf numFmtId="0" fontId="12" fillId="0" borderId="0" xfId="1" applyFont="1"/>
    <xf numFmtId="0" fontId="13" fillId="0" borderId="4" xfId="1" applyFont="1" applyBorder="1" applyAlignment="1"/>
    <xf numFmtId="0" fontId="13" fillId="0" borderId="4" xfId="1" applyFont="1" applyFill="1" applyBorder="1" applyAlignment="1">
      <alignment horizontal="center"/>
    </xf>
    <xf numFmtId="0" fontId="12" fillId="5" borderId="4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7" borderId="4" xfId="1" applyFont="1" applyFill="1" applyBorder="1" applyAlignment="1">
      <alignment horizontal="center" vertical="center" wrapText="1"/>
    </xf>
    <xf numFmtId="0" fontId="12" fillId="6" borderId="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3" fillId="2" borderId="4" xfId="1" applyFont="1" applyFill="1" applyBorder="1" applyAlignment="1">
      <alignment horizontal="center" vertical="center" textRotation="180" wrapText="1"/>
    </xf>
    <xf numFmtId="0" fontId="12" fillId="5" borderId="4" xfId="1" applyFont="1" applyFill="1" applyBorder="1" applyAlignment="1">
      <alignment horizontal="center" vertical="center" textRotation="90"/>
    </xf>
    <xf numFmtId="0" fontId="12" fillId="2" borderId="4" xfId="1" applyFont="1" applyFill="1" applyBorder="1" applyAlignment="1"/>
    <xf numFmtId="0" fontId="15" fillId="2" borderId="4" xfId="2" applyFont="1" applyFill="1" applyBorder="1" applyAlignment="1"/>
    <xf numFmtId="0" fontId="12" fillId="2" borderId="6" xfId="1" applyFont="1" applyFill="1" applyBorder="1" applyAlignment="1">
      <alignment horizontal="center"/>
    </xf>
    <xf numFmtId="165" fontId="12" fillId="2" borderId="4" xfId="1" applyNumberFormat="1" applyFont="1" applyFill="1" applyBorder="1" applyAlignment="1">
      <alignment horizontal="center" vertical="center"/>
    </xf>
    <xf numFmtId="10" fontId="12" fillId="2" borderId="4" xfId="1" applyNumberFormat="1" applyFont="1" applyFill="1" applyBorder="1" applyAlignment="1">
      <alignment horizontal="center" vertical="center"/>
    </xf>
    <xf numFmtId="165" fontId="12" fillId="2" borderId="4" xfId="1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/>
    </xf>
    <xf numFmtId="165" fontId="12" fillId="2" borderId="4" xfId="1" applyNumberFormat="1" applyFont="1" applyFill="1" applyBorder="1" applyAlignment="1">
      <alignment horizontal="center"/>
    </xf>
    <xf numFmtId="9" fontId="12" fillId="2" borderId="4" xfId="1" applyNumberFormat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/>
    </xf>
    <xf numFmtId="0" fontId="12" fillId="2" borderId="4" xfId="1" applyFont="1" applyFill="1" applyBorder="1" applyAlignment="1">
      <alignment horizontal="center" vertical="center"/>
    </xf>
    <xf numFmtId="0" fontId="12" fillId="0" borderId="4" xfId="1" applyFont="1" applyFill="1" applyBorder="1" applyAlignment="1"/>
    <xf numFmtId="0" fontId="15" fillId="0" borderId="4" xfId="2" applyFont="1" applyFill="1" applyBorder="1" applyAlignment="1"/>
    <xf numFmtId="0" fontId="12" fillId="0" borderId="6" xfId="1" applyFont="1" applyFill="1" applyBorder="1" applyAlignment="1">
      <alignment horizontal="center"/>
    </xf>
    <xf numFmtId="165" fontId="12" fillId="0" borderId="4" xfId="1" applyNumberFormat="1" applyFont="1" applyFill="1" applyBorder="1" applyAlignment="1">
      <alignment horizontal="center" vertical="center"/>
    </xf>
    <xf numFmtId="10" fontId="12" fillId="0" borderId="4" xfId="1" applyNumberFormat="1" applyFont="1" applyFill="1" applyBorder="1" applyAlignment="1">
      <alignment horizontal="center" vertical="center"/>
    </xf>
    <xf numFmtId="165" fontId="12" fillId="0" borderId="4" xfId="1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165" fontId="12" fillId="0" borderId="4" xfId="1" applyNumberFormat="1" applyFont="1" applyBorder="1" applyAlignment="1">
      <alignment horizontal="center" vertical="center"/>
    </xf>
    <xf numFmtId="0" fontId="12" fillId="0" borderId="4" xfId="1" applyFont="1" applyBorder="1" applyAlignment="1"/>
    <xf numFmtId="0" fontId="15" fillId="0" borderId="4" xfId="2" applyFont="1" applyBorder="1" applyAlignment="1"/>
    <xf numFmtId="0" fontId="12" fillId="0" borderId="6" xfId="1" applyFont="1" applyBorder="1" applyAlignment="1">
      <alignment horizontal="center"/>
    </xf>
    <xf numFmtId="10" fontId="12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 wrapText="1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 vertical="center"/>
    </xf>
  </cellXfs>
  <cellStyles count="5">
    <cellStyle name="Normal" xfId="0" builtinId="0"/>
    <cellStyle name="Normal 2" xfId="1"/>
    <cellStyle name="Normal 2 2" xfId="3"/>
    <cellStyle name="Normal 2 3" xfId="2"/>
    <cellStyle name="Porcentaje 2" xfId="4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20"/>
  <sheetViews>
    <sheetView tabSelected="1" zoomScale="90" zoomScaleNormal="90" workbookViewId="0">
      <pane ySplit="9" topLeftCell="A10" activePane="bottomLeft" state="frozen"/>
      <selection pane="bottomLeft" activeCell="C1" sqref="C1:E6"/>
    </sheetView>
  </sheetViews>
  <sheetFormatPr baseColWidth="10" defaultRowHeight="15" x14ac:dyDescent="0.25"/>
  <cols>
    <col min="1" max="1" width="3.5703125" style="105" customWidth="1"/>
    <col min="2" max="2" width="3.5703125" style="105" hidden="1" customWidth="1"/>
    <col min="3" max="3" width="31.42578125" style="105" bestFit="1" customWidth="1"/>
    <col min="4" max="4" width="18.85546875" style="105" bestFit="1" customWidth="1"/>
    <col min="5" max="5" width="20" style="106" customWidth="1"/>
    <col min="6" max="6" width="13.28515625" style="106" customWidth="1"/>
    <col min="7" max="7" width="12.42578125" style="107" customWidth="1"/>
    <col min="8" max="20" width="9.42578125" style="107" customWidth="1"/>
    <col min="21" max="21" width="10.42578125" style="107" customWidth="1"/>
    <col min="22" max="35" width="9.42578125" style="107" customWidth="1"/>
    <col min="36" max="36" width="15.28515625" style="107" bestFit="1" customWidth="1"/>
    <col min="37" max="38" width="9.42578125" style="107" customWidth="1"/>
    <col min="39" max="40" width="11" style="107" customWidth="1"/>
    <col min="41" max="43" width="9.42578125" style="107" customWidth="1"/>
    <col min="44" max="46" width="9" style="107" bestFit="1" customWidth="1"/>
    <col min="47" max="50" width="9.42578125" style="107" customWidth="1"/>
    <col min="51" max="52" width="11.42578125" style="105"/>
    <col min="53" max="55" width="7.42578125" style="107" customWidth="1"/>
    <col min="56" max="16384" width="11.42578125" style="105"/>
  </cols>
  <sheetData>
    <row r="1" spans="1:55" x14ac:dyDescent="0.25">
      <c r="A1" s="1"/>
      <c r="B1" s="1"/>
      <c r="C1" s="2" t="s">
        <v>0</v>
      </c>
      <c r="D1" s="3"/>
      <c r="E1" s="4"/>
      <c r="F1" s="5"/>
      <c r="G1" s="6" t="s">
        <v>1</v>
      </c>
      <c r="H1" s="7">
        <v>0.08</v>
      </c>
      <c r="I1" s="7">
        <v>0.13</v>
      </c>
      <c r="J1" s="7">
        <v>0.13</v>
      </c>
      <c r="K1" s="7">
        <v>0.08</v>
      </c>
      <c r="L1" s="8">
        <v>0.06</v>
      </c>
      <c r="M1" s="8">
        <v>0.06</v>
      </c>
      <c r="N1" s="9">
        <v>0.06</v>
      </c>
      <c r="O1" s="9">
        <v>0.05</v>
      </c>
      <c r="P1" s="7">
        <v>0.05</v>
      </c>
      <c r="Q1" s="7">
        <v>0.08</v>
      </c>
      <c r="R1" s="7">
        <v>0.04</v>
      </c>
      <c r="S1" s="7">
        <v>0.04</v>
      </c>
      <c r="T1" s="7">
        <v>0.08</v>
      </c>
      <c r="U1" s="7">
        <v>0.03</v>
      </c>
      <c r="V1" s="10">
        <v>0.03</v>
      </c>
      <c r="W1" s="11">
        <f>SUM(H1:V1)</f>
        <v>1.0000000000000002</v>
      </c>
      <c r="X1" s="1"/>
      <c r="Y1" s="1"/>
      <c r="Z1" s="1"/>
      <c r="AA1" s="12"/>
      <c r="AB1" s="12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5"/>
      <c r="AS1" s="5"/>
      <c r="AT1" s="5"/>
      <c r="AU1" s="1"/>
      <c r="AV1" s="1"/>
      <c r="AW1" s="1"/>
      <c r="AX1" s="1"/>
      <c r="AY1" s="1"/>
      <c r="AZ1" s="1"/>
      <c r="BA1" s="1"/>
      <c r="BB1" s="1"/>
      <c r="BC1" s="1"/>
    </row>
    <row r="2" spans="1:55" s="13" customFormat="1" ht="84" x14ac:dyDescent="0.25">
      <c r="B2" s="1"/>
      <c r="C2" s="14"/>
      <c r="D2" s="15"/>
      <c r="E2" s="16"/>
      <c r="G2" s="17" t="s">
        <v>2</v>
      </c>
      <c r="H2" s="18" t="s">
        <v>3</v>
      </c>
      <c r="I2" s="18" t="s">
        <v>4</v>
      </c>
      <c r="J2" s="18" t="s">
        <v>5</v>
      </c>
      <c r="K2" s="18" t="s">
        <v>6</v>
      </c>
      <c r="L2" s="18" t="s">
        <v>7</v>
      </c>
      <c r="M2" s="19" t="s">
        <v>8</v>
      </c>
      <c r="N2" s="19" t="s">
        <v>9</v>
      </c>
      <c r="O2" s="18" t="s">
        <v>10</v>
      </c>
      <c r="P2" s="18" t="s">
        <v>11</v>
      </c>
      <c r="Q2" s="18" t="s">
        <v>12</v>
      </c>
      <c r="R2" s="18" t="s">
        <v>13</v>
      </c>
      <c r="S2" s="18" t="s">
        <v>14</v>
      </c>
      <c r="T2" s="18" t="s">
        <v>15</v>
      </c>
      <c r="U2" s="18" t="s">
        <v>16</v>
      </c>
      <c r="V2" s="18" t="s">
        <v>17</v>
      </c>
      <c r="W2" s="20" t="s">
        <v>18</v>
      </c>
      <c r="Y2" s="21" t="s">
        <v>19</v>
      </c>
      <c r="Z2" s="22"/>
      <c r="AA2" s="21" t="s">
        <v>20</v>
      </c>
      <c r="AB2" s="22"/>
      <c r="AJ2" s="23" t="s">
        <v>21</v>
      </c>
      <c r="AK2" s="24"/>
      <c r="AL2" s="1"/>
      <c r="AM2" s="25" t="s">
        <v>22</v>
      </c>
      <c r="AN2" s="26"/>
      <c r="AR2" s="27" t="s">
        <v>5</v>
      </c>
      <c r="AS2" s="27"/>
      <c r="AT2" s="27"/>
      <c r="AU2" s="27"/>
    </row>
    <row r="3" spans="1:55" x14ac:dyDescent="0.25">
      <c r="A3" s="1"/>
      <c r="B3" s="1"/>
      <c r="C3" s="14"/>
      <c r="D3" s="15"/>
      <c r="E3" s="16"/>
      <c r="F3" s="5"/>
      <c r="G3" s="28"/>
      <c r="H3" s="29">
        <v>1</v>
      </c>
      <c r="I3" s="29">
        <v>2</v>
      </c>
      <c r="J3" s="29">
        <v>3</v>
      </c>
      <c r="K3" s="29">
        <v>4</v>
      </c>
      <c r="L3" s="29">
        <v>5</v>
      </c>
      <c r="M3" s="30">
        <v>6</v>
      </c>
      <c r="N3" s="30"/>
      <c r="O3" s="29">
        <v>7</v>
      </c>
      <c r="P3" s="29">
        <v>8</v>
      </c>
      <c r="Q3" s="29">
        <v>9</v>
      </c>
      <c r="R3" s="29">
        <v>10</v>
      </c>
      <c r="S3" s="29">
        <v>11</v>
      </c>
      <c r="T3" s="29">
        <v>12</v>
      </c>
      <c r="U3" s="29">
        <v>13</v>
      </c>
      <c r="V3" s="29">
        <v>14</v>
      </c>
      <c r="W3" s="20"/>
      <c r="X3" s="1"/>
      <c r="Y3" s="31" t="s">
        <v>23</v>
      </c>
      <c r="Z3" s="31">
        <v>7</v>
      </c>
      <c r="AA3" s="31" t="s">
        <v>24</v>
      </c>
      <c r="AB3" s="31">
        <v>7</v>
      </c>
      <c r="AC3" s="1"/>
      <c r="AD3" s="1"/>
      <c r="AE3" s="32" t="s">
        <v>25</v>
      </c>
      <c r="AF3" s="32"/>
      <c r="AG3" s="33"/>
      <c r="AH3" s="33"/>
      <c r="AI3" s="1"/>
      <c r="AJ3" s="31" t="s">
        <v>26</v>
      </c>
      <c r="AK3" s="31">
        <v>1</v>
      </c>
      <c r="AL3" s="1"/>
      <c r="AM3" s="34" t="s">
        <v>27</v>
      </c>
      <c r="AN3" s="31">
        <v>4</v>
      </c>
      <c r="AO3" s="1"/>
      <c r="AP3" s="1"/>
      <c r="AQ3" s="1"/>
      <c r="AR3" s="27"/>
      <c r="AS3" s="27"/>
      <c r="AT3" s="27"/>
      <c r="AU3" s="27"/>
      <c r="AV3" s="1"/>
      <c r="AW3" s="1"/>
      <c r="AX3" s="1"/>
      <c r="AY3" s="1"/>
      <c r="AZ3" s="1"/>
      <c r="BA3" s="1"/>
      <c r="BB3" s="1"/>
      <c r="BC3" s="1"/>
    </row>
    <row r="4" spans="1:55" x14ac:dyDescent="0.25">
      <c r="A4" s="1"/>
      <c r="B4" s="1"/>
      <c r="C4" s="14"/>
      <c r="D4" s="15"/>
      <c r="E4" s="16"/>
      <c r="F4" s="5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35" t="s">
        <v>28</v>
      </c>
      <c r="Z4" s="35">
        <v>6</v>
      </c>
      <c r="AA4" s="31" t="s">
        <v>23</v>
      </c>
      <c r="AB4" s="31">
        <v>6</v>
      </c>
      <c r="AC4" s="36" t="s">
        <v>29</v>
      </c>
      <c r="AD4" s="37"/>
      <c r="AE4" s="32" t="s">
        <v>30</v>
      </c>
      <c r="AF4" s="32"/>
      <c r="AG4" s="33"/>
      <c r="AH4" s="33"/>
      <c r="AI4" s="12"/>
      <c r="AJ4" s="35" t="s">
        <v>31</v>
      </c>
      <c r="AK4" s="35">
        <v>4</v>
      </c>
      <c r="AL4" s="1"/>
      <c r="AM4" s="35" t="s">
        <v>32</v>
      </c>
      <c r="AN4" s="35">
        <v>5</v>
      </c>
      <c r="AO4" s="12"/>
      <c r="AP4" s="12"/>
      <c r="AQ4" s="12"/>
      <c r="AR4" s="27"/>
      <c r="AS4" s="27"/>
      <c r="AT4" s="27"/>
      <c r="AU4" s="27"/>
      <c r="AV4" s="12"/>
      <c r="AW4" s="12"/>
      <c r="AX4" s="1"/>
      <c r="AY4" s="1"/>
      <c r="AZ4" s="12"/>
      <c r="BA4" s="12"/>
      <c r="BB4" s="12"/>
      <c r="BC4" s="1"/>
    </row>
    <row r="5" spans="1:55" x14ac:dyDescent="0.25">
      <c r="A5" s="1"/>
      <c r="B5" s="1"/>
      <c r="C5" s="14"/>
      <c r="D5" s="15"/>
      <c r="E5" s="16"/>
      <c r="F5" s="5"/>
      <c r="G5" s="38" t="s">
        <v>33</v>
      </c>
      <c r="H5" s="39"/>
      <c r="I5" s="39"/>
      <c r="J5" s="39"/>
      <c r="K5" s="12"/>
      <c r="L5" s="40" t="s">
        <v>34</v>
      </c>
      <c r="M5" s="41"/>
      <c r="N5" s="41"/>
      <c r="O5" s="41"/>
      <c r="P5" s="12"/>
      <c r="Q5" s="42" t="s">
        <v>35</v>
      </c>
      <c r="R5" s="43"/>
      <c r="S5" s="43"/>
      <c r="T5" s="43"/>
      <c r="U5" s="43"/>
      <c r="V5" s="12"/>
      <c r="W5" s="12"/>
      <c r="X5" s="12"/>
      <c r="Y5" s="35" t="s">
        <v>36</v>
      </c>
      <c r="Z5" s="35">
        <v>4</v>
      </c>
      <c r="AA5" s="35" t="s">
        <v>28</v>
      </c>
      <c r="AB5" s="35">
        <v>5</v>
      </c>
      <c r="AC5" s="36" t="s">
        <v>37</v>
      </c>
      <c r="AD5" s="37"/>
      <c r="AE5" s="32" t="s">
        <v>38</v>
      </c>
      <c r="AF5" s="32"/>
      <c r="AG5" s="33"/>
      <c r="AH5" s="33"/>
      <c r="AI5" s="12"/>
      <c r="AJ5" s="35" t="s">
        <v>39</v>
      </c>
      <c r="AK5" s="35">
        <v>7</v>
      </c>
      <c r="AL5" s="1"/>
      <c r="AM5" s="35" t="s">
        <v>40</v>
      </c>
      <c r="AN5" s="35">
        <v>6</v>
      </c>
      <c r="AO5" s="12"/>
      <c r="AP5" s="12"/>
      <c r="AQ5" s="12"/>
      <c r="AR5" s="27"/>
      <c r="AS5" s="27"/>
      <c r="AT5" s="27"/>
      <c r="AU5" s="27"/>
      <c r="AV5" s="12"/>
      <c r="AW5" s="12"/>
      <c r="AX5" s="1"/>
      <c r="AY5" s="1"/>
      <c r="AZ5" s="12"/>
      <c r="BA5" s="12"/>
      <c r="BB5" s="12"/>
      <c r="BC5" s="1"/>
    </row>
    <row r="6" spans="1:55" ht="15.75" thickBot="1" x14ac:dyDescent="0.3">
      <c r="A6" s="1"/>
      <c r="B6" s="1"/>
      <c r="C6" s="44"/>
      <c r="D6" s="45"/>
      <c r="E6" s="46"/>
      <c r="F6" s="5"/>
      <c r="G6" s="47"/>
      <c r="H6" s="47"/>
      <c r="I6" s="47"/>
      <c r="J6" s="47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5" t="s">
        <v>41</v>
      </c>
      <c r="Z6" s="35">
        <v>1</v>
      </c>
      <c r="AA6" s="35" t="s">
        <v>41</v>
      </c>
      <c r="AB6" s="35">
        <v>1</v>
      </c>
      <c r="AC6" s="36" t="s">
        <v>42</v>
      </c>
      <c r="AD6" s="37"/>
      <c r="AE6" s="32" t="s">
        <v>43</v>
      </c>
      <c r="AF6" s="32"/>
      <c r="AG6" s="33"/>
      <c r="AH6" s="33"/>
      <c r="AI6" s="12"/>
      <c r="AJ6" s="12"/>
      <c r="AK6" s="12"/>
      <c r="AL6" s="12"/>
      <c r="AM6" s="48">
        <v>1</v>
      </c>
      <c r="AN6" s="35">
        <v>7</v>
      </c>
      <c r="AO6" s="12"/>
      <c r="AP6" s="12"/>
      <c r="AQ6" s="12"/>
      <c r="AR6" s="27"/>
      <c r="AS6" s="27"/>
      <c r="AT6" s="27"/>
      <c r="AU6" s="27"/>
      <c r="AV6" s="12"/>
      <c r="AW6" s="12"/>
      <c r="AX6" s="1"/>
      <c r="AY6" s="1"/>
      <c r="AZ6" s="12"/>
      <c r="BA6" s="12"/>
      <c r="BB6" s="12"/>
      <c r="BC6" s="1"/>
    </row>
    <row r="7" spans="1:55" ht="15.75" x14ac:dyDescent="0.25">
      <c r="A7" s="1"/>
      <c r="B7" s="1"/>
      <c r="C7" s="49" t="s">
        <v>44</v>
      </c>
      <c r="D7" s="49"/>
      <c r="E7" s="50"/>
      <c r="F7" s="51" t="s">
        <v>2</v>
      </c>
      <c r="G7" s="52">
        <v>1</v>
      </c>
      <c r="H7" s="53"/>
      <c r="I7" s="52">
        <v>2</v>
      </c>
      <c r="J7" s="53"/>
      <c r="K7" s="52">
        <v>3</v>
      </c>
      <c r="L7" s="53"/>
      <c r="M7" s="52">
        <v>4</v>
      </c>
      <c r="N7" s="53"/>
      <c r="O7" s="52">
        <v>5</v>
      </c>
      <c r="P7" s="53"/>
      <c r="Q7" s="52">
        <v>6</v>
      </c>
      <c r="R7" s="54"/>
      <c r="S7" s="54"/>
      <c r="T7" s="53"/>
      <c r="U7" s="52">
        <v>7</v>
      </c>
      <c r="V7" s="53"/>
      <c r="W7" s="52">
        <v>8</v>
      </c>
      <c r="X7" s="54"/>
      <c r="Y7" s="53"/>
      <c r="Z7" s="52">
        <v>9</v>
      </c>
      <c r="AA7" s="54"/>
      <c r="AB7" s="53"/>
      <c r="AC7" s="52">
        <v>10</v>
      </c>
      <c r="AD7" s="53"/>
      <c r="AE7" s="52">
        <v>11</v>
      </c>
      <c r="AF7" s="54"/>
      <c r="AG7" s="53"/>
      <c r="AH7" s="52">
        <v>12</v>
      </c>
      <c r="AI7" s="53"/>
      <c r="AJ7" s="52">
        <v>13</v>
      </c>
      <c r="AK7" s="54"/>
      <c r="AL7" s="55"/>
      <c r="AM7" s="56">
        <v>14</v>
      </c>
      <c r="AN7" s="56"/>
      <c r="AO7" s="12"/>
      <c r="AP7" s="12"/>
      <c r="AQ7" s="12"/>
      <c r="AR7" s="27"/>
      <c r="AS7" s="27"/>
      <c r="AT7" s="27"/>
      <c r="AU7" s="27"/>
      <c r="AV7" s="12"/>
      <c r="AW7" s="12"/>
      <c r="AX7" s="1"/>
      <c r="AY7" s="1"/>
      <c r="AZ7" s="12"/>
      <c r="BA7" s="12"/>
      <c r="BB7" s="12"/>
      <c r="BC7" s="1"/>
    </row>
    <row r="8" spans="1:55" ht="26.25" x14ac:dyDescent="0.4">
      <c r="A8" s="1"/>
      <c r="B8" s="1"/>
      <c r="C8" s="57"/>
      <c r="D8" s="57"/>
      <c r="E8" s="5"/>
      <c r="F8" s="51" t="s">
        <v>45</v>
      </c>
      <c r="G8" s="58">
        <f>H1</f>
        <v>0.08</v>
      </c>
      <c r="H8" s="59"/>
      <c r="I8" s="58">
        <f>I1</f>
        <v>0.13</v>
      </c>
      <c r="J8" s="59"/>
      <c r="K8" s="58">
        <f>J1</f>
        <v>0.13</v>
      </c>
      <c r="L8" s="59"/>
      <c r="M8" s="58">
        <f>K1</f>
        <v>0.08</v>
      </c>
      <c r="N8" s="59"/>
      <c r="O8" s="58">
        <f>L1</f>
        <v>0.06</v>
      </c>
      <c r="P8" s="59"/>
      <c r="Q8" s="58">
        <f>M1</f>
        <v>0.06</v>
      </c>
      <c r="R8" s="59"/>
      <c r="S8" s="60">
        <f>N1</f>
        <v>0.06</v>
      </c>
      <c r="T8" s="61"/>
      <c r="U8" s="58">
        <f>O1</f>
        <v>0.05</v>
      </c>
      <c r="V8" s="59"/>
      <c r="W8" s="58">
        <f>P1</f>
        <v>0.05</v>
      </c>
      <c r="X8" s="62"/>
      <c r="Y8" s="59"/>
      <c r="Z8" s="58">
        <f>Q1</f>
        <v>0.08</v>
      </c>
      <c r="AA8" s="62"/>
      <c r="AB8" s="59"/>
      <c r="AC8" s="58">
        <f>R1</f>
        <v>0.04</v>
      </c>
      <c r="AD8" s="59"/>
      <c r="AE8" s="58">
        <f>S1</f>
        <v>0.04</v>
      </c>
      <c r="AF8" s="62"/>
      <c r="AG8" s="59"/>
      <c r="AH8" s="58">
        <f>T1</f>
        <v>0.08</v>
      </c>
      <c r="AI8" s="59"/>
      <c r="AJ8" s="58">
        <f>U1</f>
        <v>0.03</v>
      </c>
      <c r="AK8" s="62"/>
      <c r="AL8" s="63"/>
      <c r="AM8" s="58">
        <f>V1</f>
        <v>0.03</v>
      </c>
      <c r="AN8" s="62"/>
      <c r="AO8" s="48">
        <f>SUM(G8:AN8)</f>
        <v>1.0000000000000002</v>
      </c>
      <c r="AP8" s="12"/>
      <c r="AQ8" s="12"/>
      <c r="AR8" s="27"/>
      <c r="AS8" s="27"/>
      <c r="AT8" s="27"/>
      <c r="AU8" s="27"/>
      <c r="AV8" s="12"/>
      <c r="AW8" s="12"/>
      <c r="AX8" s="1"/>
      <c r="AY8" s="1"/>
      <c r="AZ8" s="1"/>
      <c r="BA8" s="1"/>
      <c r="BB8" s="1"/>
      <c r="BC8" s="1"/>
    </row>
    <row r="9" spans="1:55" s="64" customFormat="1" ht="102" x14ac:dyDescent="0.2">
      <c r="B9" s="65" t="s">
        <v>46</v>
      </c>
      <c r="C9" s="65" t="s">
        <v>47</v>
      </c>
      <c r="D9" s="65" t="s">
        <v>48</v>
      </c>
      <c r="E9" s="66" t="s">
        <v>49</v>
      </c>
      <c r="F9" s="66" t="s">
        <v>50</v>
      </c>
      <c r="G9" s="67" t="str">
        <f>H2</f>
        <v>PROMEDIO 2017</v>
      </c>
      <c r="H9" s="68" t="s">
        <v>51</v>
      </c>
      <c r="I9" s="67" t="str">
        <f>I2</f>
        <v>PROMEDIO ASIG.PRACT . AG. MEC. 2015-2016-2017</v>
      </c>
      <c r="J9" s="68" t="s">
        <v>51</v>
      </c>
      <c r="K9" s="67" t="str">
        <f>J2</f>
        <v>PROMEDIO PRACT . AG. MEC. TURNO DE VERANO 2015-2016-2017</v>
      </c>
      <c r="L9" s="68" t="s">
        <v>51</v>
      </c>
      <c r="M9" s="67" t="str">
        <f>K2</f>
        <v>PROMEDIO ASIGNATURAS INGLES 2015-2016-2017</v>
      </c>
      <c r="N9" s="68" t="s">
        <v>51</v>
      </c>
      <c r="O9" s="67" t="str">
        <f>L2</f>
        <v>PROMEDIO ASIGNATURAS TECNICAS  3° MEDIO</v>
      </c>
      <c r="P9" s="68" t="s">
        <v>51</v>
      </c>
      <c r="Q9" s="69" t="str">
        <f>M2</f>
        <v>INFORME DISCIPLINA  DOCENCIA (L.O.)2015-2016-2017</v>
      </c>
      <c r="R9" s="68" t="s">
        <v>51</v>
      </c>
      <c r="S9" s="69" t="str">
        <f>N2</f>
        <v>INFORME DISCIPLINA INTERNADO 2015-2016-2017</v>
      </c>
      <c r="T9" s="68" t="s">
        <v>51</v>
      </c>
      <c r="U9" s="67" t="str">
        <f>O2</f>
        <v>ENTREVISTA INGLES</v>
      </c>
      <c r="V9" s="68" t="s">
        <v>51</v>
      </c>
      <c r="W9" s="70" t="str">
        <f>P2</f>
        <v>PARTICIPACION SUMMER CAMP Y WINTER CAMP</v>
      </c>
      <c r="X9" s="71" t="s">
        <v>52</v>
      </c>
      <c r="Y9" s="68" t="s">
        <v>51</v>
      </c>
      <c r="Z9" s="67" t="str">
        <f>Q2</f>
        <v>PARTICIPACION ACTIVIDADES EXTRAESCOLARES</v>
      </c>
      <c r="AA9" s="71" t="s">
        <v>52</v>
      </c>
      <c r="AB9" s="68" t="s">
        <v>51</v>
      </c>
      <c r="AC9" s="72" t="str">
        <f>R2</f>
        <v>APRECIACIÓN DOCENCIA</v>
      </c>
      <c r="AD9" s="68" t="s">
        <v>51</v>
      </c>
      <c r="AE9" s="73" t="str">
        <f>S2</f>
        <v>Apreciación (Taller, Campo, Economato, Inspectoria, Jardin)</v>
      </c>
      <c r="AF9" s="71" t="s">
        <v>52</v>
      </c>
      <c r="AG9" s="68" t="s">
        <v>51</v>
      </c>
      <c r="AH9" s="74" t="str">
        <f>T2</f>
        <v>APRECIACIÓN EQUIPO DE GESTIÓN</v>
      </c>
      <c r="AI9" s="68" t="s">
        <v>51</v>
      </c>
      <c r="AJ9" s="75" t="str">
        <f>U2</f>
        <v>PARTICIPACIÓN APODERADO</v>
      </c>
      <c r="AK9" s="68" t="s">
        <v>51</v>
      </c>
      <c r="AL9" s="67" t="str">
        <f>V2</f>
        <v>ASISTENCIA</v>
      </c>
      <c r="AM9" s="76" t="s">
        <v>52</v>
      </c>
      <c r="AN9" s="68" t="s">
        <v>51</v>
      </c>
      <c r="AO9" s="77" t="s">
        <v>53</v>
      </c>
      <c r="AP9" s="77" t="s">
        <v>54</v>
      </c>
      <c r="AR9" s="78">
        <v>2015</v>
      </c>
      <c r="AS9" s="78">
        <v>2016</v>
      </c>
      <c r="AT9" s="78">
        <v>2017</v>
      </c>
      <c r="AU9" s="78" t="s">
        <v>55</v>
      </c>
    </row>
    <row r="10" spans="1:55" s="64" customFormat="1" ht="12.75" x14ac:dyDescent="0.2">
      <c r="A10" s="64">
        <v>1</v>
      </c>
      <c r="B10" s="79">
        <v>1</v>
      </c>
      <c r="C10" s="80" t="s">
        <v>56</v>
      </c>
      <c r="D10" s="80" t="s">
        <v>57</v>
      </c>
      <c r="E10" s="80" t="s">
        <v>58</v>
      </c>
      <c r="F10" s="81" t="s">
        <v>59</v>
      </c>
      <c r="G10" s="82">
        <v>6.5</v>
      </c>
      <c r="H10" s="83">
        <f t="shared" ref="H10:H20" si="0">((8*G10)/7)/100</f>
        <v>7.4285714285714288E-2</v>
      </c>
      <c r="I10" s="84">
        <f>AVERAGE(7,6.8,6.7)</f>
        <v>6.833333333333333</v>
      </c>
      <c r="J10" s="83">
        <f t="shared" ref="J10:J20" si="1">((13*I10)/7)/100</f>
        <v>0.12690476190476191</v>
      </c>
      <c r="K10" s="84">
        <f t="shared" ref="K10:K20" si="2">AU10</f>
        <v>6.8666666666666671</v>
      </c>
      <c r="L10" s="83">
        <f t="shared" ref="L10:L20" si="3">((13*K10)/7)/100</f>
        <v>0.12752380952380954</v>
      </c>
      <c r="M10" s="84">
        <f>AVERAGE(6.5,6.9,6.6)</f>
        <v>6.666666666666667</v>
      </c>
      <c r="N10" s="83">
        <f t="shared" ref="N10:N20" si="4">((8*M10)/7)/100</f>
        <v>7.6190476190476197E-2</v>
      </c>
      <c r="O10" s="84">
        <v>6.5</v>
      </c>
      <c r="P10" s="83">
        <f t="shared" ref="P10:P20" si="5">((6*O10)/7)/100</f>
        <v>5.5714285714285709E-2</v>
      </c>
      <c r="Q10" s="84">
        <v>7</v>
      </c>
      <c r="R10" s="83">
        <f t="shared" ref="R10:R20" si="6">((6*Q10)/7)/100</f>
        <v>0.06</v>
      </c>
      <c r="S10" s="84">
        <v>7</v>
      </c>
      <c r="T10" s="83">
        <f t="shared" ref="T10:T20" si="7">((6*S10)/7)/100</f>
        <v>0.06</v>
      </c>
      <c r="U10" s="82">
        <v>5.3</v>
      </c>
      <c r="V10" s="83">
        <f t="shared" ref="V10:V20" si="8">((5*U10)/7)/100</f>
        <v>3.7857142857142853E-2</v>
      </c>
      <c r="W10" s="84" t="s">
        <v>60</v>
      </c>
      <c r="X10" s="84">
        <f t="shared" ref="X10:X20" si="9">IF(W10="SI",7,0)</f>
        <v>7</v>
      </c>
      <c r="Y10" s="83">
        <f t="shared" ref="Y10:Y20" si="10">((5*X10)/7)/100</f>
        <v>0.05</v>
      </c>
      <c r="Z10" s="84" t="s">
        <v>60</v>
      </c>
      <c r="AA10" s="84">
        <f t="shared" ref="AA10:AA20" si="11">IF(Z10="SI",7,0)</f>
        <v>7</v>
      </c>
      <c r="AB10" s="83">
        <f t="shared" ref="AB10:AB20" si="12">((8*AA10)/7)/100</f>
        <v>0.08</v>
      </c>
      <c r="AC10" s="84">
        <v>6.4</v>
      </c>
      <c r="AD10" s="83">
        <f t="shared" ref="AD10:AD20" si="13">((4*AC10)/7)/100</f>
        <v>3.6571428571428574E-2</v>
      </c>
      <c r="AE10" s="84">
        <v>84</v>
      </c>
      <c r="AF10" s="85">
        <f t="shared" ref="AF10:AF20" si="14">ROUND(TRUNC(IF(AE10&lt;54,3*AE10/54+1,3*(AE10-54)/36+4),2),1)</f>
        <v>6.5</v>
      </c>
      <c r="AG10" s="83">
        <f t="shared" ref="AG10:AG20" si="15">((4*AF10)/7)/100</f>
        <v>3.7142857142857144E-2</v>
      </c>
      <c r="AH10" s="84">
        <f>AVERAGE(6.8,7,7,6.5)</f>
        <v>6.8250000000000002</v>
      </c>
      <c r="AI10" s="83">
        <f t="shared" ref="AI10:AI20" si="16">((8*AH10)/7)/100</f>
        <v>7.8E-2</v>
      </c>
      <c r="AJ10" s="84">
        <v>7</v>
      </c>
      <c r="AK10" s="83">
        <f t="shared" ref="AK10:AK20" si="17">((3*AJ10)/7)/100</f>
        <v>0.03</v>
      </c>
      <c r="AL10" s="83">
        <v>0.95</v>
      </c>
      <c r="AM10" s="84">
        <v>6</v>
      </c>
      <c r="AN10" s="83">
        <f t="shared" ref="AN10:AN20" si="18">((3*AM10)/7)/100</f>
        <v>2.5714285714285717E-2</v>
      </c>
      <c r="AO10" s="86">
        <f t="shared" ref="AO10:AO20" si="19">AVERAGE(G10,I10,K10,M10,O10,Q10,S10,U10,X10,AA10,AC10,AF10,AH10,AJ10,AM10)</f>
        <v>6.6261111111111113</v>
      </c>
      <c r="AP10" s="87">
        <f t="shared" ref="AP10:AP20" si="20">SUM(H10,J10,L10,N10,P10,R10,T10,V10,Y10,AB10,AD10,AG10,AI10,AK10,AN10)</f>
        <v>0.95590476190476181</v>
      </c>
      <c r="AQ10" s="76"/>
      <c r="AR10" s="88">
        <v>6.8</v>
      </c>
      <c r="AS10" s="88">
        <v>6.8</v>
      </c>
      <c r="AT10" s="88">
        <v>7</v>
      </c>
      <c r="AU10" s="89">
        <f t="shared" ref="AU10:AU20" si="21">AVERAGE(AR10:AT10)</f>
        <v>6.8666666666666671</v>
      </c>
      <c r="AW10" s="76"/>
      <c r="AX10" s="76"/>
      <c r="AY10" s="76"/>
    </row>
    <row r="11" spans="1:55" s="64" customFormat="1" ht="12.75" x14ac:dyDescent="0.2">
      <c r="A11" s="64">
        <v>2</v>
      </c>
      <c r="B11" s="79">
        <v>2</v>
      </c>
      <c r="C11" s="80" t="s">
        <v>61</v>
      </c>
      <c r="D11" s="80" t="s">
        <v>62</v>
      </c>
      <c r="E11" s="80" t="s">
        <v>58</v>
      </c>
      <c r="F11" s="81" t="s">
        <v>59</v>
      </c>
      <c r="G11" s="82">
        <v>6.6</v>
      </c>
      <c r="H11" s="83">
        <f t="shared" si="0"/>
        <v>7.5428571428571428E-2</v>
      </c>
      <c r="I11" s="84">
        <f>AVERAGE(6.8,6.5,6.4)</f>
        <v>6.5666666666666673</v>
      </c>
      <c r="J11" s="83">
        <f t="shared" si="1"/>
        <v>0.12195238095238096</v>
      </c>
      <c r="K11" s="84">
        <f t="shared" si="2"/>
        <v>6.8</v>
      </c>
      <c r="L11" s="83">
        <f t="shared" si="3"/>
        <v>0.12628571428571428</v>
      </c>
      <c r="M11" s="84">
        <f>AVERAGE(6.2,6.9,6.6)</f>
        <v>6.5666666666666673</v>
      </c>
      <c r="N11" s="83">
        <f t="shared" si="4"/>
        <v>7.5047619047619057E-2</v>
      </c>
      <c r="O11" s="84">
        <v>6.6</v>
      </c>
      <c r="P11" s="83">
        <f t="shared" si="5"/>
        <v>5.6571428571428564E-2</v>
      </c>
      <c r="Q11" s="84">
        <v>7</v>
      </c>
      <c r="R11" s="83">
        <f t="shared" si="6"/>
        <v>0.06</v>
      </c>
      <c r="S11" s="84">
        <v>7</v>
      </c>
      <c r="T11" s="83">
        <f t="shared" si="7"/>
        <v>0.06</v>
      </c>
      <c r="U11" s="90">
        <v>5.9</v>
      </c>
      <c r="V11" s="83">
        <f t="shared" si="8"/>
        <v>4.2142857142857142E-2</v>
      </c>
      <c r="W11" s="84" t="s">
        <v>60</v>
      </c>
      <c r="X11" s="84">
        <f t="shared" si="9"/>
        <v>7</v>
      </c>
      <c r="Y11" s="83">
        <f t="shared" si="10"/>
        <v>0.05</v>
      </c>
      <c r="Z11" s="84" t="s">
        <v>60</v>
      </c>
      <c r="AA11" s="84">
        <f t="shared" si="11"/>
        <v>7</v>
      </c>
      <c r="AB11" s="83">
        <f t="shared" si="12"/>
        <v>0.08</v>
      </c>
      <c r="AC11" s="84">
        <v>5.8</v>
      </c>
      <c r="AD11" s="83">
        <f t="shared" si="13"/>
        <v>3.3142857142857141E-2</v>
      </c>
      <c r="AE11" s="84">
        <v>90</v>
      </c>
      <c r="AF11" s="85">
        <f t="shared" si="14"/>
        <v>7</v>
      </c>
      <c r="AG11" s="83">
        <f t="shared" si="15"/>
        <v>0.04</v>
      </c>
      <c r="AH11" s="84">
        <f>AVERAGE(7,7,7,6)</f>
        <v>6.75</v>
      </c>
      <c r="AI11" s="83">
        <f t="shared" si="16"/>
        <v>7.7142857142857138E-2</v>
      </c>
      <c r="AJ11" s="84">
        <v>4</v>
      </c>
      <c r="AK11" s="83">
        <f t="shared" si="17"/>
        <v>1.714285714285714E-2</v>
      </c>
      <c r="AL11" s="83">
        <v>0.96</v>
      </c>
      <c r="AM11" s="84">
        <v>6</v>
      </c>
      <c r="AN11" s="83">
        <f t="shared" si="18"/>
        <v>2.5714285714285717E-2</v>
      </c>
      <c r="AO11" s="86">
        <f t="shared" si="19"/>
        <v>6.4388888888888882</v>
      </c>
      <c r="AP11" s="87">
        <f t="shared" si="20"/>
        <v>0.9405714285714285</v>
      </c>
      <c r="AQ11" s="76"/>
      <c r="AR11" s="88">
        <v>6.6</v>
      </c>
      <c r="AS11" s="88">
        <v>6.8</v>
      </c>
      <c r="AT11" s="88">
        <v>7</v>
      </c>
      <c r="AU11" s="89">
        <f t="shared" si="21"/>
        <v>6.8</v>
      </c>
      <c r="AW11" s="76"/>
      <c r="AX11" s="76"/>
      <c r="AY11" s="76"/>
    </row>
    <row r="12" spans="1:55" s="64" customFormat="1" ht="12.75" x14ac:dyDescent="0.2">
      <c r="A12" s="64">
        <v>3</v>
      </c>
      <c r="B12" s="79">
        <v>5</v>
      </c>
      <c r="C12" s="80" t="s">
        <v>63</v>
      </c>
      <c r="D12" s="80" t="s">
        <v>64</v>
      </c>
      <c r="E12" s="80" t="s">
        <v>58</v>
      </c>
      <c r="F12" s="81" t="s">
        <v>59</v>
      </c>
      <c r="G12" s="82">
        <v>6.4</v>
      </c>
      <c r="H12" s="83">
        <f t="shared" si="0"/>
        <v>7.3142857142857148E-2</v>
      </c>
      <c r="I12" s="84">
        <f>AVERAGE(6.9,6,6.7)</f>
        <v>6.5333333333333341</v>
      </c>
      <c r="J12" s="83">
        <f t="shared" si="1"/>
        <v>0.12133333333333335</v>
      </c>
      <c r="K12" s="84">
        <f t="shared" si="2"/>
        <v>6.2</v>
      </c>
      <c r="L12" s="83">
        <f t="shared" si="3"/>
        <v>0.11514285714285716</v>
      </c>
      <c r="M12" s="84">
        <f>AVERAGE(6.7,6.8,6.3)</f>
        <v>6.6000000000000005</v>
      </c>
      <c r="N12" s="83">
        <f t="shared" si="4"/>
        <v>7.5428571428571442E-2</v>
      </c>
      <c r="O12" s="84">
        <v>6.5</v>
      </c>
      <c r="P12" s="83">
        <f t="shared" si="5"/>
        <v>5.5714285714285709E-2</v>
      </c>
      <c r="Q12" s="84">
        <v>7</v>
      </c>
      <c r="R12" s="83">
        <f t="shared" si="6"/>
        <v>0.06</v>
      </c>
      <c r="S12" s="84">
        <v>7</v>
      </c>
      <c r="T12" s="83">
        <f t="shared" si="7"/>
        <v>0.06</v>
      </c>
      <c r="U12" s="90">
        <v>4.8</v>
      </c>
      <c r="V12" s="83">
        <f t="shared" si="8"/>
        <v>3.428571428571428E-2</v>
      </c>
      <c r="W12" s="84" t="s">
        <v>60</v>
      </c>
      <c r="X12" s="84">
        <f t="shared" si="9"/>
        <v>7</v>
      </c>
      <c r="Y12" s="83">
        <f t="shared" si="10"/>
        <v>0.05</v>
      </c>
      <c r="Z12" s="84" t="s">
        <v>60</v>
      </c>
      <c r="AA12" s="84">
        <f t="shared" si="11"/>
        <v>7</v>
      </c>
      <c r="AB12" s="83">
        <f t="shared" si="12"/>
        <v>0.08</v>
      </c>
      <c r="AC12" s="84">
        <v>6.4</v>
      </c>
      <c r="AD12" s="83">
        <f t="shared" si="13"/>
        <v>3.6571428571428574E-2</v>
      </c>
      <c r="AE12" s="84">
        <v>84</v>
      </c>
      <c r="AF12" s="85">
        <f t="shared" si="14"/>
        <v>6.5</v>
      </c>
      <c r="AG12" s="83">
        <f t="shared" si="15"/>
        <v>3.7142857142857144E-2</v>
      </c>
      <c r="AH12" s="84">
        <f>AVERAGE(6.9,7,6.5,6)</f>
        <v>6.6</v>
      </c>
      <c r="AI12" s="83">
        <f t="shared" si="16"/>
        <v>7.5428571428571428E-2</v>
      </c>
      <c r="AJ12" s="84">
        <v>4</v>
      </c>
      <c r="AK12" s="83">
        <f t="shared" si="17"/>
        <v>1.714285714285714E-2</v>
      </c>
      <c r="AL12" s="83">
        <v>0.86</v>
      </c>
      <c r="AM12" s="84">
        <v>4</v>
      </c>
      <c r="AN12" s="83">
        <f t="shared" si="18"/>
        <v>1.714285714285714E-2</v>
      </c>
      <c r="AO12" s="86">
        <f t="shared" si="19"/>
        <v>6.1688888888888886</v>
      </c>
      <c r="AP12" s="87">
        <f t="shared" si="20"/>
        <v>0.90847619047619044</v>
      </c>
      <c r="AQ12" s="76"/>
      <c r="AR12" s="88">
        <v>6.6</v>
      </c>
      <c r="AS12" s="88">
        <v>5</v>
      </c>
      <c r="AT12" s="88">
        <v>7</v>
      </c>
      <c r="AU12" s="89">
        <f t="shared" si="21"/>
        <v>6.2</v>
      </c>
      <c r="AW12" s="76"/>
      <c r="AX12" s="76"/>
      <c r="AY12" s="76"/>
    </row>
    <row r="13" spans="1:55" s="64" customFormat="1" ht="12.75" x14ac:dyDescent="0.2">
      <c r="A13" s="64">
        <v>4</v>
      </c>
      <c r="B13" s="91">
        <v>10</v>
      </c>
      <c r="C13" s="92" t="s">
        <v>65</v>
      </c>
      <c r="D13" s="92" t="s">
        <v>66</v>
      </c>
      <c r="E13" s="92" t="s">
        <v>67</v>
      </c>
      <c r="F13" s="93" t="s">
        <v>59</v>
      </c>
      <c r="G13" s="94">
        <v>5.8</v>
      </c>
      <c r="H13" s="95">
        <f t="shared" si="0"/>
        <v>6.6285714285714281E-2</v>
      </c>
      <c r="I13" s="96">
        <f>AVERAGE(5.4,6.6,5.9)</f>
        <v>5.9666666666666659</v>
      </c>
      <c r="J13" s="95">
        <f t="shared" si="1"/>
        <v>0.1108095238095238</v>
      </c>
      <c r="K13" s="96">
        <f t="shared" si="2"/>
        <v>6.3666666666666663</v>
      </c>
      <c r="L13" s="95">
        <f t="shared" si="3"/>
        <v>0.11823809523809524</v>
      </c>
      <c r="M13" s="96">
        <f>AVERAGE(6.1,6,6.1)</f>
        <v>6.0666666666666664</v>
      </c>
      <c r="N13" s="95">
        <f t="shared" si="4"/>
        <v>6.933333333333333E-2</v>
      </c>
      <c r="O13" s="96">
        <v>5.4</v>
      </c>
      <c r="P13" s="95">
        <f t="shared" si="5"/>
        <v>4.6285714285714291E-2</v>
      </c>
      <c r="Q13" s="96">
        <v>7</v>
      </c>
      <c r="R13" s="95">
        <f t="shared" si="6"/>
        <v>0.06</v>
      </c>
      <c r="S13" s="96">
        <v>5</v>
      </c>
      <c r="T13" s="95">
        <f t="shared" si="7"/>
        <v>4.2857142857142858E-2</v>
      </c>
      <c r="U13" s="97">
        <v>4</v>
      </c>
      <c r="V13" s="95">
        <f t="shared" si="8"/>
        <v>2.8571428571428571E-2</v>
      </c>
      <c r="W13" s="96" t="s">
        <v>60</v>
      </c>
      <c r="X13" s="96">
        <f t="shared" si="9"/>
        <v>7</v>
      </c>
      <c r="Y13" s="95">
        <f t="shared" si="10"/>
        <v>0.05</v>
      </c>
      <c r="Z13" s="96" t="s">
        <v>60</v>
      </c>
      <c r="AA13" s="96">
        <f t="shared" si="11"/>
        <v>7</v>
      </c>
      <c r="AB13" s="95">
        <f t="shared" si="12"/>
        <v>0.08</v>
      </c>
      <c r="AC13" s="96">
        <v>5.0999999999999996</v>
      </c>
      <c r="AD13" s="95">
        <f t="shared" si="13"/>
        <v>2.914285714285714E-2</v>
      </c>
      <c r="AE13" s="96">
        <v>86</v>
      </c>
      <c r="AF13" s="98">
        <f t="shared" si="14"/>
        <v>6.7</v>
      </c>
      <c r="AG13" s="95">
        <f t="shared" si="15"/>
        <v>3.8285714285714284E-2</v>
      </c>
      <c r="AH13" s="96">
        <f>AVERAGE(6.7,6,6,5.5)</f>
        <v>6.05</v>
      </c>
      <c r="AI13" s="95">
        <f t="shared" si="16"/>
        <v>6.9142857142857131E-2</v>
      </c>
      <c r="AJ13" s="96">
        <v>4</v>
      </c>
      <c r="AK13" s="95">
        <f t="shared" si="17"/>
        <v>1.714285714285714E-2</v>
      </c>
      <c r="AL13" s="95">
        <v>0.94</v>
      </c>
      <c r="AM13" s="96">
        <v>5</v>
      </c>
      <c r="AN13" s="95">
        <f t="shared" si="18"/>
        <v>2.1428571428571429E-2</v>
      </c>
      <c r="AO13" s="86">
        <f t="shared" si="19"/>
        <v>5.7633333333333336</v>
      </c>
      <c r="AP13" s="87">
        <f t="shared" si="20"/>
        <v>0.84752380952380957</v>
      </c>
      <c r="AQ13" s="76"/>
      <c r="AR13" s="88">
        <v>6.3</v>
      </c>
      <c r="AS13" s="88">
        <v>6.1</v>
      </c>
      <c r="AT13" s="88">
        <v>6.7</v>
      </c>
      <c r="AU13" s="89">
        <f t="shared" si="21"/>
        <v>6.3666666666666663</v>
      </c>
      <c r="AW13" s="76"/>
      <c r="AX13" s="76"/>
      <c r="AY13" s="76"/>
    </row>
    <row r="14" spans="1:55" s="64" customFormat="1" ht="12.75" x14ac:dyDescent="0.2">
      <c r="A14" s="64">
        <v>5</v>
      </c>
      <c r="B14" s="91">
        <v>6</v>
      </c>
      <c r="C14" s="92" t="s">
        <v>68</v>
      </c>
      <c r="D14" s="92" t="s">
        <v>69</v>
      </c>
      <c r="E14" s="92" t="s">
        <v>70</v>
      </c>
      <c r="F14" s="93" t="s">
        <v>71</v>
      </c>
      <c r="G14" s="94">
        <v>5.6</v>
      </c>
      <c r="H14" s="95">
        <f t="shared" si="0"/>
        <v>6.4000000000000001E-2</v>
      </c>
      <c r="I14" s="96">
        <f>AVERAGE(7,6,5.3)</f>
        <v>6.1000000000000005</v>
      </c>
      <c r="J14" s="95">
        <f t="shared" si="1"/>
        <v>0.11328571428571431</v>
      </c>
      <c r="K14" s="96">
        <f t="shared" si="2"/>
        <v>6.1000000000000005</v>
      </c>
      <c r="L14" s="95">
        <f t="shared" si="3"/>
        <v>0.11328571428571431</v>
      </c>
      <c r="M14" s="96">
        <f>AVERAGE(5.9,6.7,6.1)</f>
        <v>6.2333333333333343</v>
      </c>
      <c r="N14" s="95">
        <f t="shared" si="4"/>
        <v>7.1238095238095253E-2</v>
      </c>
      <c r="O14" s="96">
        <v>5.3</v>
      </c>
      <c r="P14" s="95">
        <f t="shared" si="5"/>
        <v>4.5428571428571429E-2</v>
      </c>
      <c r="Q14" s="96">
        <v>1</v>
      </c>
      <c r="R14" s="95">
        <f t="shared" si="6"/>
        <v>8.5714285714285701E-3</v>
      </c>
      <c r="S14" s="96">
        <v>1</v>
      </c>
      <c r="T14" s="95">
        <f t="shared" si="7"/>
        <v>8.5714285714285701E-3</v>
      </c>
      <c r="U14" s="94">
        <v>6.2</v>
      </c>
      <c r="V14" s="95">
        <f t="shared" si="8"/>
        <v>4.4285714285714289E-2</v>
      </c>
      <c r="W14" s="96" t="s">
        <v>60</v>
      </c>
      <c r="X14" s="96">
        <f t="shared" si="9"/>
        <v>7</v>
      </c>
      <c r="Y14" s="95">
        <f t="shared" si="10"/>
        <v>0.05</v>
      </c>
      <c r="Z14" s="96" t="s">
        <v>60</v>
      </c>
      <c r="AA14" s="96">
        <f t="shared" si="11"/>
        <v>7</v>
      </c>
      <c r="AB14" s="95">
        <f t="shared" si="12"/>
        <v>0.08</v>
      </c>
      <c r="AC14" s="96">
        <v>7</v>
      </c>
      <c r="AD14" s="95">
        <f t="shared" si="13"/>
        <v>0.04</v>
      </c>
      <c r="AE14" s="96">
        <v>88</v>
      </c>
      <c r="AF14" s="98">
        <f t="shared" si="14"/>
        <v>6.8</v>
      </c>
      <c r="AG14" s="95">
        <f t="shared" si="15"/>
        <v>3.8857142857142854E-2</v>
      </c>
      <c r="AH14" s="96">
        <f>AVERAGE(6,6,6,5.5)</f>
        <v>5.875</v>
      </c>
      <c r="AI14" s="95">
        <f t="shared" si="16"/>
        <v>6.7142857142857143E-2</v>
      </c>
      <c r="AJ14" s="96">
        <v>7</v>
      </c>
      <c r="AK14" s="95">
        <f t="shared" si="17"/>
        <v>0.03</v>
      </c>
      <c r="AL14" s="95">
        <v>0.96</v>
      </c>
      <c r="AM14" s="96">
        <v>6</v>
      </c>
      <c r="AN14" s="95">
        <f t="shared" si="18"/>
        <v>2.5714285714285717E-2</v>
      </c>
      <c r="AO14" s="86">
        <f t="shared" si="19"/>
        <v>5.6138888888888898</v>
      </c>
      <c r="AP14" s="87">
        <f t="shared" si="20"/>
        <v>0.80038095238095253</v>
      </c>
      <c r="AQ14" s="76"/>
      <c r="AR14" s="99">
        <f>AVERAGE(7,6.5)</f>
        <v>6.75</v>
      </c>
      <c r="AS14" s="99">
        <f>AVERAGE(6.5,6.6)</f>
        <v>6.55</v>
      </c>
      <c r="AT14" s="99">
        <v>5</v>
      </c>
      <c r="AU14" s="89">
        <f t="shared" si="21"/>
        <v>6.1000000000000005</v>
      </c>
      <c r="AW14" s="76"/>
      <c r="AX14" s="76"/>
      <c r="AY14" s="76"/>
    </row>
    <row r="15" spans="1:55" s="64" customFormat="1" ht="12.75" x14ac:dyDescent="0.2">
      <c r="A15" s="64">
        <v>6</v>
      </c>
      <c r="B15" s="100">
        <v>3</v>
      </c>
      <c r="C15" s="101" t="s">
        <v>72</v>
      </c>
      <c r="D15" s="101" t="s">
        <v>73</v>
      </c>
      <c r="E15" s="101" t="s">
        <v>67</v>
      </c>
      <c r="F15" s="102" t="s">
        <v>59</v>
      </c>
      <c r="G15" s="99">
        <v>5.4</v>
      </c>
      <c r="H15" s="103">
        <f t="shared" si="0"/>
        <v>6.1714285714285715E-2</v>
      </c>
      <c r="I15" s="104">
        <f>AVERAGE(5.6,5.8,5.2)</f>
        <v>5.5333333333333323</v>
      </c>
      <c r="J15" s="103">
        <f t="shared" si="1"/>
        <v>0.10276190476190475</v>
      </c>
      <c r="K15" s="96">
        <f t="shared" si="2"/>
        <v>6.2</v>
      </c>
      <c r="L15" s="95">
        <f t="shared" si="3"/>
        <v>0.11514285714285716</v>
      </c>
      <c r="M15" s="104">
        <f>AVERAGE(6.3,5.7,4.9)</f>
        <v>5.6333333333333329</v>
      </c>
      <c r="N15" s="103">
        <f t="shared" si="4"/>
        <v>6.4380952380952372E-2</v>
      </c>
      <c r="O15" s="104">
        <v>5.2</v>
      </c>
      <c r="P15" s="103">
        <f t="shared" si="5"/>
        <v>4.4571428571428574E-2</v>
      </c>
      <c r="Q15" s="104">
        <v>7</v>
      </c>
      <c r="R15" s="103">
        <f t="shared" si="6"/>
        <v>0.06</v>
      </c>
      <c r="S15" s="104">
        <v>1</v>
      </c>
      <c r="T15" s="103">
        <f t="shared" si="7"/>
        <v>8.5714285714285701E-3</v>
      </c>
      <c r="U15" s="97">
        <v>3.9</v>
      </c>
      <c r="V15" s="103">
        <f t="shared" si="8"/>
        <v>2.7857142857142855E-2</v>
      </c>
      <c r="W15" s="104" t="s">
        <v>60</v>
      </c>
      <c r="X15" s="104">
        <f t="shared" si="9"/>
        <v>7</v>
      </c>
      <c r="Y15" s="103">
        <f t="shared" si="10"/>
        <v>0.05</v>
      </c>
      <c r="Z15" s="104" t="s">
        <v>60</v>
      </c>
      <c r="AA15" s="104">
        <f t="shared" si="11"/>
        <v>7</v>
      </c>
      <c r="AB15" s="103">
        <f t="shared" si="12"/>
        <v>0.08</v>
      </c>
      <c r="AC15" s="104">
        <v>5.8</v>
      </c>
      <c r="AD15" s="95">
        <f t="shared" si="13"/>
        <v>3.3142857142857141E-2</v>
      </c>
      <c r="AE15" s="104">
        <v>82</v>
      </c>
      <c r="AF15" s="98">
        <f t="shared" si="14"/>
        <v>6.3</v>
      </c>
      <c r="AG15" s="95">
        <f t="shared" si="15"/>
        <v>3.6000000000000004E-2</v>
      </c>
      <c r="AH15" s="104"/>
      <c r="AI15" s="95">
        <f t="shared" si="16"/>
        <v>0</v>
      </c>
      <c r="AJ15" s="104">
        <v>7</v>
      </c>
      <c r="AK15" s="103">
        <f t="shared" si="17"/>
        <v>0.03</v>
      </c>
      <c r="AL15" s="103">
        <v>0.89</v>
      </c>
      <c r="AM15" s="104">
        <v>4</v>
      </c>
      <c r="AN15" s="103">
        <f t="shared" si="18"/>
        <v>1.714285714285714E-2</v>
      </c>
      <c r="AO15" s="86">
        <f t="shared" si="19"/>
        <v>5.4976190476190476</v>
      </c>
      <c r="AP15" s="87">
        <f t="shared" si="20"/>
        <v>0.73128571428571432</v>
      </c>
      <c r="AQ15" s="76"/>
      <c r="AR15" s="88">
        <v>6.5</v>
      </c>
      <c r="AS15" s="88">
        <v>6</v>
      </c>
      <c r="AT15" s="88">
        <v>6.1</v>
      </c>
      <c r="AU15" s="89">
        <f t="shared" si="21"/>
        <v>6.2</v>
      </c>
      <c r="AW15" s="76"/>
      <c r="AX15" s="76"/>
      <c r="AY15" s="76"/>
    </row>
    <row r="16" spans="1:55" s="64" customFormat="1" ht="12.75" x14ac:dyDescent="0.2">
      <c r="B16" s="100">
        <v>11</v>
      </c>
      <c r="C16" s="101" t="s">
        <v>74</v>
      </c>
      <c r="D16" s="101" t="s">
        <v>75</v>
      </c>
      <c r="E16" s="101" t="s">
        <v>67</v>
      </c>
      <c r="F16" s="102" t="s">
        <v>59</v>
      </c>
      <c r="G16" s="99">
        <v>5.5</v>
      </c>
      <c r="H16" s="103">
        <f t="shared" si="0"/>
        <v>6.2857142857142861E-2</v>
      </c>
      <c r="I16" s="104">
        <f>AVERAGE(6,6.4,5.5)</f>
        <v>5.9666666666666659</v>
      </c>
      <c r="J16" s="103">
        <f t="shared" si="1"/>
        <v>0.1108095238095238</v>
      </c>
      <c r="K16" s="96">
        <f t="shared" si="2"/>
        <v>6.5333333333333341</v>
      </c>
      <c r="L16" s="95">
        <f t="shared" si="3"/>
        <v>0.12133333333333335</v>
      </c>
      <c r="M16" s="104">
        <f>AVERAGE(5.6,6.2,6)</f>
        <v>5.9333333333333336</v>
      </c>
      <c r="N16" s="103">
        <f t="shared" si="4"/>
        <v>6.7809523809523806E-2</v>
      </c>
      <c r="O16" s="104">
        <v>5</v>
      </c>
      <c r="P16" s="103">
        <f t="shared" si="5"/>
        <v>4.2857142857142858E-2</v>
      </c>
      <c r="Q16" s="104">
        <v>7</v>
      </c>
      <c r="R16" s="103">
        <f t="shared" si="6"/>
        <v>0.06</v>
      </c>
      <c r="S16" s="104">
        <v>1</v>
      </c>
      <c r="T16" s="103">
        <f t="shared" si="7"/>
        <v>8.5714285714285701E-3</v>
      </c>
      <c r="U16" s="97">
        <v>5.2</v>
      </c>
      <c r="V16" s="103">
        <f t="shared" si="8"/>
        <v>3.7142857142857144E-2</v>
      </c>
      <c r="W16" s="104" t="s">
        <v>60</v>
      </c>
      <c r="X16" s="104">
        <f t="shared" si="9"/>
        <v>7</v>
      </c>
      <c r="Y16" s="103">
        <f t="shared" si="10"/>
        <v>0.05</v>
      </c>
      <c r="Z16" s="104" t="s">
        <v>60</v>
      </c>
      <c r="AA16" s="104">
        <f t="shared" si="11"/>
        <v>7</v>
      </c>
      <c r="AB16" s="103">
        <f t="shared" si="12"/>
        <v>0.08</v>
      </c>
      <c r="AC16" s="104">
        <v>5.0999999999999996</v>
      </c>
      <c r="AD16" s="95">
        <f t="shared" si="13"/>
        <v>2.914285714285714E-2</v>
      </c>
      <c r="AE16" s="104">
        <v>88</v>
      </c>
      <c r="AF16" s="98">
        <f t="shared" si="14"/>
        <v>6.8</v>
      </c>
      <c r="AG16" s="95">
        <f t="shared" si="15"/>
        <v>3.8857142857142854E-2</v>
      </c>
      <c r="AH16" s="104"/>
      <c r="AI16" s="95">
        <f t="shared" si="16"/>
        <v>0</v>
      </c>
      <c r="AJ16" s="104">
        <v>4</v>
      </c>
      <c r="AK16" s="103">
        <f t="shared" si="17"/>
        <v>1.714285714285714E-2</v>
      </c>
      <c r="AL16" s="103">
        <v>0.82</v>
      </c>
      <c r="AM16" s="104">
        <v>0</v>
      </c>
      <c r="AN16" s="103">
        <f t="shared" si="18"/>
        <v>0</v>
      </c>
      <c r="AO16" s="86">
        <f t="shared" si="19"/>
        <v>5.1452380952380965</v>
      </c>
      <c r="AP16" s="87">
        <f t="shared" si="20"/>
        <v>0.72652380952380957</v>
      </c>
      <c r="AQ16" s="76"/>
      <c r="AR16" s="88">
        <v>6.3</v>
      </c>
      <c r="AS16" s="88">
        <v>6.5</v>
      </c>
      <c r="AT16" s="88">
        <v>6.8</v>
      </c>
      <c r="AU16" s="89">
        <f t="shared" si="21"/>
        <v>6.5333333333333341</v>
      </c>
      <c r="AW16" s="76"/>
      <c r="AX16" s="76"/>
      <c r="AY16" s="76"/>
    </row>
    <row r="17" spans="2:51" s="64" customFormat="1" ht="12.75" x14ac:dyDescent="0.2">
      <c r="B17" s="100">
        <v>8</v>
      </c>
      <c r="C17" s="101" t="s">
        <v>76</v>
      </c>
      <c r="D17" s="101" t="s">
        <v>77</v>
      </c>
      <c r="E17" s="101" t="s">
        <v>67</v>
      </c>
      <c r="F17" s="102" t="s">
        <v>59</v>
      </c>
      <c r="G17" s="99">
        <v>5.7</v>
      </c>
      <c r="H17" s="103">
        <f t="shared" si="0"/>
        <v>6.5142857142857141E-2</v>
      </c>
      <c r="I17" s="104">
        <f>AVERAGE(5.9,6.2,6.2)</f>
        <v>6.1000000000000005</v>
      </c>
      <c r="J17" s="103">
        <f t="shared" si="1"/>
        <v>0.11328571428571431</v>
      </c>
      <c r="K17" s="96">
        <f t="shared" si="2"/>
        <v>6.5333333333333341</v>
      </c>
      <c r="L17" s="95">
        <f t="shared" si="3"/>
        <v>0.12133333333333335</v>
      </c>
      <c r="M17" s="104">
        <f>AVERAGE(6,5.9,6.1)</f>
        <v>6</v>
      </c>
      <c r="N17" s="103">
        <f t="shared" si="4"/>
        <v>6.8571428571428561E-2</v>
      </c>
      <c r="O17" s="104">
        <v>5.5</v>
      </c>
      <c r="P17" s="103">
        <f t="shared" si="5"/>
        <v>4.7142857142857146E-2</v>
      </c>
      <c r="Q17" s="104">
        <v>7</v>
      </c>
      <c r="R17" s="103">
        <f t="shared" si="6"/>
        <v>0.06</v>
      </c>
      <c r="S17" s="104">
        <v>5</v>
      </c>
      <c r="T17" s="103">
        <f t="shared" si="7"/>
        <v>4.2857142857142858E-2</v>
      </c>
      <c r="U17" s="97">
        <v>0</v>
      </c>
      <c r="V17" s="103">
        <f t="shared" si="8"/>
        <v>0</v>
      </c>
      <c r="W17" s="104" t="s">
        <v>78</v>
      </c>
      <c r="X17" s="104">
        <f t="shared" si="9"/>
        <v>0</v>
      </c>
      <c r="Y17" s="103">
        <f t="shared" si="10"/>
        <v>0</v>
      </c>
      <c r="Z17" s="104" t="s">
        <v>60</v>
      </c>
      <c r="AA17" s="104">
        <f t="shared" si="11"/>
        <v>7</v>
      </c>
      <c r="AB17" s="103">
        <f t="shared" si="12"/>
        <v>0.08</v>
      </c>
      <c r="AC17" s="104">
        <v>4.5</v>
      </c>
      <c r="AD17" s="95">
        <f t="shared" si="13"/>
        <v>2.5714285714285717E-2</v>
      </c>
      <c r="AE17" s="104">
        <v>89</v>
      </c>
      <c r="AF17" s="98">
        <f t="shared" si="14"/>
        <v>6.9</v>
      </c>
      <c r="AG17" s="95">
        <f t="shared" si="15"/>
        <v>3.9428571428571431E-2</v>
      </c>
      <c r="AH17" s="104"/>
      <c r="AI17" s="95">
        <f t="shared" si="16"/>
        <v>0</v>
      </c>
      <c r="AJ17" s="104">
        <v>4</v>
      </c>
      <c r="AK17" s="103">
        <f t="shared" si="17"/>
        <v>1.714285714285714E-2</v>
      </c>
      <c r="AL17" s="103">
        <v>0.94</v>
      </c>
      <c r="AM17" s="104">
        <v>5</v>
      </c>
      <c r="AN17" s="103">
        <f t="shared" si="18"/>
        <v>2.1428571428571429E-2</v>
      </c>
      <c r="AO17" s="86">
        <f t="shared" si="19"/>
        <v>4.9452380952380954</v>
      </c>
      <c r="AP17" s="87">
        <f t="shared" si="20"/>
        <v>0.70204761904761903</v>
      </c>
      <c r="AQ17" s="76"/>
      <c r="AR17" s="88">
        <v>6.7</v>
      </c>
      <c r="AS17" s="88">
        <v>6.3</v>
      </c>
      <c r="AT17" s="88">
        <v>6.6</v>
      </c>
      <c r="AU17" s="89">
        <f t="shared" si="21"/>
        <v>6.5333333333333341</v>
      </c>
      <c r="AW17" s="76"/>
      <c r="AX17" s="76"/>
      <c r="AY17" s="76"/>
    </row>
    <row r="18" spans="2:51" s="64" customFormat="1" ht="12.75" x14ac:dyDescent="0.2">
      <c r="B18" s="100">
        <v>9</v>
      </c>
      <c r="C18" s="101" t="s">
        <v>79</v>
      </c>
      <c r="D18" s="101" t="s">
        <v>80</v>
      </c>
      <c r="E18" s="101" t="s">
        <v>70</v>
      </c>
      <c r="F18" s="102" t="s">
        <v>71</v>
      </c>
      <c r="G18" s="99">
        <v>5.7</v>
      </c>
      <c r="H18" s="103">
        <f t="shared" si="0"/>
        <v>6.5142857142857141E-2</v>
      </c>
      <c r="I18" s="104">
        <f>AVERAGE(6.4,5.9,5.7)</f>
        <v>6</v>
      </c>
      <c r="J18" s="103">
        <f t="shared" si="1"/>
        <v>0.11142857142857142</v>
      </c>
      <c r="K18" s="96">
        <f t="shared" si="2"/>
        <v>6.25</v>
      </c>
      <c r="L18" s="95">
        <f t="shared" si="3"/>
        <v>0.11607142857142858</v>
      </c>
      <c r="M18" s="104">
        <f>AVERAGE(5.7,6.1,5.4)</f>
        <v>5.7333333333333343</v>
      </c>
      <c r="N18" s="103">
        <f t="shared" si="4"/>
        <v>6.5523809523809526E-2</v>
      </c>
      <c r="O18" s="104">
        <v>5.7</v>
      </c>
      <c r="P18" s="103">
        <f t="shared" si="5"/>
        <v>4.8857142857142863E-2</v>
      </c>
      <c r="Q18" s="104">
        <v>7</v>
      </c>
      <c r="R18" s="103">
        <f t="shared" si="6"/>
        <v>0.06</v>
      </c>
      <c r="S18" s="104">
        <v>1</v>
      </c>
      <c r="T18" s="103">
        <f t="shared" si="7"/>
        <v>8.5714285714285701E-3</v>
      </c>
      <c r="U18" s="97">
        <v>0</v>
      </c>
      <c r="V18" s="103">
        <f t="shared" si="8"/>
        <v>0</v>
      </c>
      <c r="W18" s="104" t="s">
        <v>60</v>
      </c>
      <c r="X18" s="104">
        <f t="shared" si="9"/>
        <v>7</v>
      </c>
      <c r="Y18" s="103">
        <f t="shared" si="10"/>
        <v>0.05</v>
      </c>
      <c r="Z18" s="104" t="s">
        <v>78</v>
      </c>
      <c r="AA18" s="104">
        <f t="shared" si="11"/>
        <v>0</v>
      </c>
      <c r="AB18" s="103">
        <f t="shared" si="12"/>
        <v>0</v>
      </c>
      <c r="AC18" s="104">
        <v>7</v>
      </c>
      <c r="AD18" s="95">
        <f t="shared" si="13"/>
        <v>0.04</v>
      </c>
      <c r="AE18" s="104">
        <v>90</v>
      </c>
      <c r="AF18" s="98">
        <f t="shared" si="14"/>
        <v>7</v>
      </c>
      <c r="AG18" s="95">
        <f t="shared" si="15"/>
        <v>0.04</v>
      </c>
      <c r="AH18" s="104"/>
      <c r="AI18" s="95">
        <f t="shared" si="16"/>
        <v>0</v>
      </c>
      <c r="AJ18" s="104">
        <v>7</v>
      </c>
      <c r="AK18" s="103">
        <f t="shared" si="17"/>
        <v>0.03</v>
      </c>
      <c r="AL18" s="103">
        <v>0.88</v>
      </c>
      <c r="AM18" s="104">
        <v>4</v>
      </c>
      <c r="AN18" s="103">
        <f t="shared" si="18"/>
        <v>1.714285714285714E-2</v>
      </c>
      <c r="AO18" s="86">
        <f t="shared" si="19"/>
        <v>4.9559523809523807</v>
      </c>
      <c r="AP18" s="87">
        <f t="shared" si="20"/>
        <v>0.65273809523809534</v>
      </c>
      <c r="AQ18" s="76"/>
      <c r="AR18" s="99">
        <f>AVERAGE(7,7)</f>
        <v>7</v>
      </c>
      <c r="AS18" s="99">
        <f>AVERAGE(5,6.5)</f>
        <v>5.75</v>
      </c>
      <c r="AT18" s="99">
        <v>6</v>
      </c>
      <c r="AU18" s="89">
        <f t="shared" si="21"/>
        <v>6.25</v>
      </c>
      <c r="AW18" s="76"/>
      <c r="AX18" s="76"/>
      <c r="AY18" s="76"/>
    </row>
    <row r="19" spans="2:51" s="64" customFormat="1" ht="12.75" x14ac:dyDescent="0.2">
      <c r="B19" s="100">
        <v>4</v>
      </c>
      <c r="C19" s="101" t="s">
        <v>81</v>
      </c>
      <c r="D19" s="101" t="s">
        <v>82</v>
      </c>
      <c r="E19" s="101" t="s">
        <v>67</v>
      </c>
      <c r="F19" s="102" t="s">
        <v>59</v>
      </c>
      <c r="G19" s="99">
        <v>5.6</v>
      </c>
      <c r="H19" s="103">
        <f t="shared" si="0"/>
        <v>6.4000000000000001E-2</v>
      </c>
      <c r="I19" s="104">
        <f>AVERAGE(6,6.3,5.7)</f>
        <v>6</v>
      </c>
      <c r="J19" s="103">
        <f t="shared" si="1"/>
        <v>0.11142857142857142</v>
      </c>
      <c r="K19" s="96">
        <f t="shared" si="2"/>
        <v>6.666666666666667</v>
      </c>
      <c r="L19" s="95">
        <f t="shared" si="3"/>
        <v>0.12380952380952381</v>
      </c>
      <c r="M19" s="104">
        <f>AVERAGE(6,5.7,5.7)</f>
        <v>5.8</v>
      </c>
      <c r="N19" s="103">
        <f t="shared" si="4"/>
        <v>6.6285714285714281E-2</v>
      </c>
      <c r="O19" s="104">
        <v>5.7</v>
      </c>
      <c r="P19" s="103">
        <f t="shared" si="5"/>
        <v>4.8857142857142863E-2</v>
      </c>
      <c r="Q19" s="104">
        <v>7</v>
      </c>
      <c r="R19" s="103">
        <f t="shared" si="6"/>
        <v>0.06</v>
      </c>
      <c r="S19" s="104">
        <v>1</v>
      </c>
      <c r="T19" s="103">
        <f t="shared" si="7"/>
        <v>8.5714285714285701E-3</v>
      </c>
      <c r="U19" s="97">
        <v>0</v>
      </c>
      <c r="V19" s="103">
        <f t="shared" si="8"/>
        <v>0</v>
      </c>
      <c r="W19" s="104" t="s">
        <v>60</v>
      </c>
      <c r="X19" s="104">
        <f t="shared" si="9"/>
        <v>7</v>
      </c>
      <c r="Y19" s="103">
        <f t="shared" si="10"/>
        <v>0.05</v>
      </c>
      <c r="Z19" s="104" t="s">
        <v>78</v>
      </c>
      <c r="AA19" s="104">
        <f t="shared" si="11"/>
        <v>0</v>
      </c>
      <c r="AB19" s="103">
        <f t="shared" si="12"/>
        <v>0</v>
      </c>
      <c r="AC19" s="104">
        <v>5.8</v>
      </c>
      <c r="AD19" s="95">
        <f t="shared" si="13"/>
        <v>3.3142857142857141E-2</v>
      </c>
      <c r="AE19" s="104">
        <v>78</v>
      </c>
      <c r="AF19" s="98">
        <f t="shared" si="14"/>
        <v>6</v>
      </c>
      <c r="AG19" s="95">
        <f t="shared" si="15"/>
        <v>3.428571428571428E-2</v>
      </c>
      <c r="AH19" s="104"/>
      <c r="AI19" s="95">
        <f t="shared" si="16"/>
        <v>0</v>
      </c>
      <c r="AJ19" s="104">
        <v>4</v>
      </c>
      <c r="AK19" s="103">
        <f t="shared" si="17"/>
        <v>1.714285714285714E-2</v>
      </c>
      <c r="AL19" s="103">
        <v>0.94</v>
      </c>
      <c r="AM19" s="104">
        <v>5</v>
      </c>
      <c r="AN19" s="103">
        <f t="shared" si="18"/>
        <v>2.1428571428571429E-2</v>
      </c>
      <c r="AO19" s="86">
        <f t="shared" si="19"/>
        <v>4.6833333333333327</v>
      </c>
      <c r="AP19" s="87">
        <f t="shared" si="20"/>
        <v>0.63895238095238094</v>
      </c>
      <c r="AQ19" s="76"/>
      <c r="AR19" s="88">
        <v>6.8</v>
      </c>
      <c r="AS19" s="88">
        <v>7</v>
      </c>
      <c r="AT19" s="88">
        <v>6.2</v>
      </c>
      <c r="AU19" s="89">
        <f t="shared" si="21"/>
        <v>6.666666666666667</v>
      </c>
      <c r="AW19" s="76"/>
      <c r="AX19" s="76"/>
      <c r="AY19" s="76"/>
    </row>
    <row r="20" spans="2:51" s="64" customFormat="1" ht="12.75" x14ac:dyDescent="0.2">
      <c r="B20" s="100">
        <v>7</v>
      </c>
      <c r="C20" s="101" t="s">
        <v>83</v>
      </c>
      <c r="D20" s="101" t="s">
        <v>84</v>
      </c>
      <c r="E20" s="101" t="s">
        <v>70</v>
      </c>
      <c r="F20" s="102" t="s">
        <v>71</v>
      </c>
      <c r="G20" s="99">
        <v>5.4</v>
      </c>
      <c r="H20" s="103">
        <f t="shared" si="0"/>
        <v>6.1714285714285715E-2</v>
      </c>
      <c r="I20" s="104">
        <f>AVERAGE(6,6.6,5)</f>
        <v>5.8666666666666671</v>
      </c>
      <c r="J20" s="103">
        <f t="shared" si="1"/>
        <v>0.10895238095238097</v>
      </c>
      <c r="K20" s="96">
        <f t="shared" si="2"/>
        <v>6.2833333333333341</v>
      </c>
      <c r="L20" s="95">
        <f t="shared" si="3"/>
        <v>0.11669047619047619</v>
      </c>
      <c r="M20" s="104">
        <f>AVERAGE(5.5,6.3,6)</f>
        <v>5.9333333333333336</v>
      </c>
      <c r="N20" s="103">
        <f t="shared" si="4"/>
        <v>6.7809523809523806E-2</v>
      </c>
      <c r="O20" s="104">
        <v>5</v>
      </c>
      <c r="P20" s="103">
        <f t="shared" si="5"/>
        <v>4.2857142857142858E-2</v>
      </c>
      <c r="Q20" s="104">
        <v>7</v>
      </c>
      <c r="R20" s="103">
        <f t="shared" si="6"/>
        <v>0.06</v>
      </c>
      <c r="S20" s="104">
        <v>1</v>
      </c>
      <c r="T20" s="103">
        <f t="shared" si="7"/>
        <v>8.5714285714285701E-3</v>
      </c>
      <c r="U20" s="97">
        <v>0</v>
      </c>
      <c r="V20" s="103">
        <f t="shared" si="8"/>
        <v>0</v>
      </c>
      <c r="W20" s="104" t="s">
        <v>78</v>
      </c>
      <c r="X20" s="104">
        <f t="shared" si="9"/>
        <v>0</v>
      </c>
      <c r="Y20" s="103">
        <f t="shared" si="10"/>
        <v>0</v>
      </c>
      <c r="Z20" s="104" t="s">
        <v>78</v>
      </c>
      <c r="AA20" s="104">
        <f t="shared" si="11"/>
        <v>0</v>
      </c>
      <c r="AB20" s="103">
        <f t="shared" si="12"/>
        <v>0</v>
      </c>
      <c r="AC20" s="104">
        <v>5.0999999999999996</v>
      </c>
      <c r="AD20" s="95">
        <f t="shared" si="13"/>
        <v>2.914285714285714E-2</v>
      </c>
      <c r="AE20" s="104">
        <v>87</v>
      </c>
      <c r="AF20" s="98">
        <f t="shared" si="14"/>
        <v>6.8</v>
      </c>
      <c r="AG20" s="95">
        <f t="shared" si="15"/>
        <v>3.8857142857142854E-2</v>
      </c>
      <c r="AH20" s="104"/>
      <c r="AI20" s="95">
        <f t="shared" si="16"/>
        <v>0</v>
      </c>
      <c r="AJ20" s="104">
        <v>4</v>
      </c>
      <c r="AK20" s="103">
        <f t="shared" si="17"/>
        <v>1.714285714285714E-2</v>
      </c>
      <c r="AL20" s="103">
        <v>0.92</v>
      </c>
      <c r="AM20" s="104">
        <v>5</v>
      </c>
      <c r="AN20" s="103">
        <f t="shared" si="18"/>
        <v>2.1428571428571429E-2</v>
      </c>
      <c r="AO20" s="86">
        <f t="shared" si="19"/>
        <v>4.0988095238095239</v>
      </c>
      <c r="AP20" s="87">
        <f t="shared" si="20"/>
        <v>0.57316666666666671</v>
      </c>
      <c r="AQ20" s="76"/>
      <c r="AR20" s="99">
        <f>AVERAGE(6.7,7)</f>
        <v>6.85</v>
      </c>
      <c r="AS20" s="99">
        <f>AVERAGE(7,7)</f>
        <v>7</v>
      </c>
      <c r="AT20" s="99">
        <v>5</v>
      </c>
      <c r="AU20" s="89">
        <f t="shared" si="21"/>
        <v>6.2833333333333341</v>
      </c>
      <c r="AW20" s="76"/>
      <c r="AX20" s="76"/>
      <c r="AY20" s="76"/>
    </row>
  </sheetData>
  <autoFilter ref="B9:AP9">
    <sortState ref="B10:AP20">
      <sortCondition descending="1" ref="AP9"/>
    </sortState>
  </autoFilter>
  <mergeCells count="39">
    <mergeCell ref="AM8:AN8"/>
    <mergeCell ref="W8:Y8"/>
    <mergeCell ref="Z8:AB8"/>
    <mergeCell ref="AC8:AD8"/>
    <mergeCell ref="AE8:AG8"/>
    <mergeCell ref="AH8:AI8"/>
    <mergeCell ref="AJ8:AK8"/>
    <mergeCell ref="AJ7:AK7"/>
    <mergeCell ref="AM7:AN7"/>
    <mergeCell ref="G8:H8"/>
    <mergeCell ref="I8:J8"/>
    <mergeCell ref="K8:L8"/>
    <mergeCell ref="M8:N8"/>
    <mergeCell ref="O8:P8"/>
    <mergeCell ref="Q8:R8"/>
    <mergeCell ref="S8:T8"/>
    <mergeCell ref="U8:V8"/>
    <mergeCell ref="U7:V7"/>
    <mergeCell ref="W7:Y7"/>
    <mergeCell ref="Z7:AB7"/>
    <mergeCell ref="AC7:AD7"/>
    <mergeCell ref="AE7:AG7"/>
    <mergeCell ref="AH7:AI7"/>
    <mergeCell ref="AM2:AN2"/>
    <mergeCell ref="AR2:AU8"/>
    <mergeCell ref="M3:N3"/>
    <mergeCell ref="C7:E7"/>
    <mergeCell ref="G7:H7"/>
    <mergeCell ref="I7:J7"/>
    <mergeCell ref="K7:L7"/>
    <mergeCell ref="M7:N7"/>
    <mergeCell ref="O7:P7"/>
    <mergeCell ref="Q7:T7"/>
    <mergeCell ref="C1:E6"/>
    <mergeCell ref="G2:G3"/>
    <mergeCell ref="W2:W3"/>
    <mergeCell ref="Y2:Z2"/>
    <mergeCell ref="AA2:AB2"/>
    <mergeCell ref="AJ2:AK2"/>
  </mergeCells>
  <conditionalFormatting sqref="H10:H20">
    <cfRule type="cellIs" dxfId="15" priority="16" operator="greaterThan">
      <formula>$G$8</formula>
    </cfRule>
  </conditionalFormatting>
  <conditionalFormatting sqref="J10:J20">
    <cfRule type="cellIs" dxfId="14" priority="15" operator="greaterThan">
      <formula>$I$8</formula>
    </cfRule>
  </conditionalFormatting>
  <conditionalFormatting sqref="L10:L20">
    <cfRule type="cellIs" dxfId="13" priority="14" operator="greaterThan">
      <formula>$K$8</formula>
    </cfRule>
  </conditionalFormatting>
  <conditionalFormatting sqref="N10:N20">
    <cfRule type="cellIs" dxfId="12" priority="13" operator="greaterThan">
      <formula>$M$8</formula>
    </cfRule>
  </conditionalFormatting>
  <conditionalFormatting sqref="P10:P20">
    <cfRule type="cellIs" dxfId="11" priority="12" operator="greaterThan">
      <formula>$O$8</formula>
    </cfRule>
  </conditionalFormatting>
  <conditionalFormatting sqref="R10:R20">
    <cfRule type="cellIs" dxfId="10" priority="11" operator="greaterThan">
      <formula>$Q$8</formula>
    </cfRule>
  </conditionalFormatting>
  <conditionalFormatting sqref="T10:T20">
    <cfRule type="cellIs" dxfId="9" priority="10" operator="greaterThan">
      <formula>$S$8</formula>
    </cfRule>
  </conditionalFormatting>
  <conditionalFormatting sqref="V10:V20">
    <cfRule type="cellIs" dxfId="8" priority="9" operator="greaterThan">
      <formula>$U$8</formula>
    </cfRule>
  </conditionalFormatting>
  <conditionalFormatting sqref="Y10:Y20">
    <cfRule type="cellIs" dxfId="7" priority="8" operator="greaterThan">
      <formula>$W$8</formula>
    </cfRule>
  </conditionalFormatting>
  <conditionalFormatting sqref="AB10:AB20">
    <cfRule type="cellIs" dxfId="6" priority="7" operator="greaterThan">
      <formula>$Z$8</formula>
    </cfRule>
  </conditionalFormatting>
  <conditionalFormatting sqref="AK10:AK20">
    <cfRule type="cellIs" dxfId="5" priority="6" operator="greaterThan">
      <formula>$AJ$8</formula>
    </cfRule>
  </conditionalFormatting>
  <conditionalFormatting sqref="AN10:AN20">
    <cfRule type="cellIs" dxfId="4" priority="5" operator="greaterThan">
      <formula>$AM$8</formula>
    </cfRule>
  </conditionalFormatting>
  <conditionalFormatting sqref="AP10:AP20">
    <cfRule type="cellIs" dxfId="3" priority="4" operator="greaterThan">
      <formula>$AO$8</formula>
    </cfRule>
  </conditionalFormatting>
  <conditionalFormatting sqref="AG10:AG20">
    <cfRule type="cellIs" dxfId="2" priority="3" operator="greaterThan">
      <formula>$AE$8</formula>
    </cfRule>
  </conditionalFormatting>
  <conditionalFormatting sqref="AI10:AI20">
    <cfRule type="cellIs" dxfId="1" priority="2" operator="greaterThan">
      <formula>$AH$8</formula>
    </cfRule>
  </conditionalFormatting>
  <conditionalFormatting sqref="AD10:AD20">
    <cfRule type="cellIs" dxfId="0" priority="1" operator="greaterThan">
      <formula>$AC$8</formula>
    </cfRule>
  </conditionalFormatting>
  <pageMargins left="0.7" right="0.7" top="0.75" bottom="0.75" header="0.3" footer="0.3"/>
  <pageSetup scale="82" fitToHeight="0" orientation="landscape" horizontalDpi="30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SELECCIÓN PASANTES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Miury</dc:creator>
  <cp:lastModifiedBy>Miury</cp:lastModifiedBy>
  <dcterms:created xsi:type="dcterms:W3CDTF">2018-04-19T14:42:50Z</dcterms:created>
  <dcterms:modified xsi:type="dcterms:W3CDTF">2018-04-19T14:43:23Z</dcterms:modified>
</cp:coreProperties>
</file>